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2"/>
  </bookViews>
  <sheets>
    <sheet name="консолидированный бюджет" sheetId="1" r:id="rId1"/>
    <sheet name="районный бюджет" sheetId="2" r:id="rId2"/>
    <sheet name="бюджеты поселений" sheetId="3" r:id="rId3"/>
  </sheets>
  <definedNames>
    <definedName name="_xlnm.Print_Area" localSheetId="0">'консолидированный бюджет'!$A$1:$I$125</definedName>
    <definedName name="_xlnm.Print_Area" localSheetId="1">'районный бюджет'!$A$1:$I$118</definedName>
  </definedNames>
  <calcPr fullCalcOnLoad="1"/>
</workbook>
</file>

<file path=xl/sharedStrings.xml><?xml version="1.0" encoding="utf-8"?>
<sst xmlns="http://schemas.openxmlformats.org/spreadsheetml/2006/main" count="631" uniqueCount="250">
  <si>
    <t>ДОХОДЫ</t>
  </si>
  <si>
    <t>Безвозмездные поступления</t>
  </si>
  <si>
    <t>РАСХОДЫ</t>
  </si>
  <si>
    <t>Налог на доходы физических лиц</t>
  </si>
  <si>
    <t>Государственная пошлина</t>
  </si>
  <si>
    <t>Земельный налог</t>
  </si>
  <si>
    <t>Доходы от оказания платных услуг</t>
  </si>
  <si>
    <t>Доходы от продажи материальных и нематериальных активов</t>
  </si>
  <si>
    <t>Прочие неналоговые доходы</t>
  </si>
  <si>
    <t>Единый налог на вмененный доход</t>
  </si>
  <si>
    <t xml:space="preserve">Доходы от использования муниципального имущества </t>
  </si>
  <si>
    <t>Платежи при пользовании природными ресурсами</t>
  </si>
  <si>
    <t>Иные межбюджетные трансферты</t>
  </si>
  <si>
    <t>Возврат остатков целевых средств прошлых лет</t>
  </si>
  <si>
    <t>Прочие безвозмездные поступления</t>
  </si>
  <si>
    <t>Налоговые и неналоговые доходы</t>
  </si>
  <si>
    <t>Единый сельскохозяйственный налог</t>
  </si>
  <si>
    <t>Доходы от возврата целевых средств прошлых лет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</si>
  <si>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</si>
  <si>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</si>
  <si>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</si>
  <si>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</si>
  <si>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</si>
  <si>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</si>
  <si>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 xml:space="preserve">Культура и кинематография </t>
  </si>
  <si>
    <t>Социальная политика</t>
  </si>
  <si>
    <t>Физическая культура и спорт</t>
  </si>
  <si>
    <t>Средства массовой информации</t>
  </si>
  <si>
    <t>Всего доходов:</t>
  </si>
  <si>
    <t>Всего расходов:</t>
  </si>
  <si>
    <t>Результат исполнения бюджета дефицит "-",профицит "+")</t>
  </si>
  <si>
    <t>Источники внутреннего финансирования дефицита районного бюджета</t>
  </si>
  <si>
    <t>Кредиты кредитных организаций в валюте РФ</t>
  </si>
  <si>
    <t>Бюджетные кредиты от других бюджетов бюджетной системы РФ</t>
  </si>
  <si>
    <t>Иные источники внутреннего финансирования дефицитов бюджетов</t>
  </si>
  <si>
    <t>Изменение остатков средств на счетах по учету средств бюджета</t>
  </si>
  <si>
    <t>Всего источников:</t>
  </si>
  <si>
    <t>Межбюджетные трансферты бюджетам муниципальных образований</t>
  </si>
  <si>
    <t>Штрафы, санкции, возмещение ущерба</t>
  </si>
  <si>
    <t>Налог, взимаемый в связи с применением патентной системы налогообложения</t>
  </si>
  <si>
    <t>Административные платежи и сборы</t>
  </si>
  <si>
    <t>Дотации</t>
  </si>
  <si>
    <t>Субвенции</t>
  </si>
  <si>
    <t>Субсидии</t>
  </si>
  <si>
    <t>Налог на имущество физических лиц</t>
  </si>
  <si>
    <t>Задолженность и перерасчеты по отмененным налогам и сборам</t>
  </si>
  <si>
    <t>Результат исполнения бюджета дефицит "-", профицит "+")</t>
  </si>
  <si>
    <t>Исполнено, %</t>
  </si>
  <si>
    <t>Плановые назначения (тыс. рублей)</t>
  </si>
  <si>
    <t xml:space="preserve">Наименование кода </t>
  </si>
  <si>
    <t>Код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</si>
  <si>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</si>
  <si>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</si>
  <si>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</si>
  <si>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</si>
  <si>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</si>
  <si>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</si>
  <si>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</si>
  <si>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</si>
  <si>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</si>
  <si>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</si>
  <si>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</si>
  <si>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</si>
  <si>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</si>
  <si>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</si>
  <si>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</si>
  <si>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0200</t>
  </si>
  <si>
    <t>Мобилизационная и вневойсковая подготовка</t>
  </si>
  <si>
    <t>0203</t>
  </si>
  <si>
    <t>0300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</si>
  <si>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</si>
  <si>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</si>
  <si>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</si>
  <si>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</si>
  <si>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0400</t>
  </si>
  <si>
    <t>Сельское хозяйство и рыболовство</t>
  </si>
  <si>
    <t>Дорожное хозяйство(дорожные фонды)</t>
  </si>
  <si>
    <t>Транспорт</t>
  </si>
  <si>
    <t>Другие вопросы в области национальной экономики</t>
  </si>
  <si>
    <t>0405</t>
  </si>
  <si>
    <t>Водное хозяйство</t>
  </si>
  <si>
    <t>0406</t>
  </si>
  <si>
    <t>0409</t>
  </si>
  <si>
    <t>0412</t>
  </si>
  <si>
    <t>Жилищное хозяйство</t>
  </si>
  <si>
    <t>0500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</si>
  <si>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</si>
  <si>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</si>
  <si>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</si>
  <si>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</si>
  <si>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</si>
  <si>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</si>
  <si>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</si>
  <si>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Дошкольное образование</t>
  </si>
  <si>
    <t>0700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</si>
  <si>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</si>
  <si>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</si>
  <si>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</si>
  <si>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</si>
  <si>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</si>
  <si>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0709</t>
  </si>
  <si>
    <t>Другие вопросы в области образования</t>
  </si>
  <si>
    <t>0800</t>
  </si>
  <si>
    <t xml:space="preserve">Культура </t>
  </si>
  <si>
    <t>0801</t>
  </si>
  <si>
    <t>Другие вопросы в области культуры, кинематографии</t>
  </si>
  <si>
    <t>0804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</si>
  <si>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</si>
  <si>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</si>
  <si>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</si>
  <si>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</si>
  <si>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</si>
  <si>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</si>
  <si>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</si>
  <si>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</si>
  <si>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</si>
  <si>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1100</t>
  </si>
  <si>
    <t xml:space="preserve">Физическая культура </t>
  </si>
  <si>
    <t>1101</t>
  </si>
  <si>
    <t>Массовый спорт</t>
  </si>
  <si>
    <t>1102</t>
  </si>
  <si>
    <t>Периодическая печать и издательства</t>
  </si>
  <si>
    <t>1200</t>
  </si>
  <si>
    <t>1202</t>
  </si>
  <si>
    <t>1300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</si>
  <si>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</si>
  <si>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</si>
  <si>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1301</t>
  </si>
  <si>
    <t>20200000000000000</t>
  </si>
  <si>
    <t>20201000000000000</t>
  </si>
  <si>
    <t>20202000000000000</t>
  </si>
  <si>
    <t>20203000000000000</t>
  </si>
  <si>
    <t>20204000000000000</t>
  </si>
  <si>
    <t>21800000000000000</t>
  </si>
  <si>
    <t>21900000000000000</t>
  </si>
  <si>
    <t>Наименование кода</t>
  </si>
  <si>
    <t>0105</t>
  </si>
  <si>
    <t>Судебная система</t>
  </si>
  <si>
    <t>1105</t>
  </si>
  <si>
    <t>Другие вопросы в области физической культуры и спорта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</si>
  <si>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</si>
  <si>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бюджетам субъектов Российской Федерации и муниципальных образований общего характера</t>
  </si>
  <si>
    <t>20700000000000000</t>
  </si>
  <si>
    <t>1 00 00000 00 0000 000</t>
  </si>
  <si>
    <t>Налоги на прибыль, доход</t>
  </si>
  <si>
    <t>1 01 00000 00 0000 000</t>
  </si>
  <si>
    <t>1 01 02000 00 0000 000</t>
  </si>
  <si>
    <t>Налоги на товары (работы, услуги), реализуемые на территории Российской Федерации</t>
  </si>
  <si>
    <t>1 03 00000 00 0000 000</t>
  </si>
  <si>
    <t>1 03 02000 00 0000 000</t>
  </si>
  <si>
    <t>Налоги на совокупный доход</t>
  </si>
  <si>
    <t>1 05 00000 00 0000 000</t>
  </si>
  <si>
    <t>1 05 02000 00 0000 000</t>
  </si>
  <si>
    <t>1 05 03000 00 0000 000</t>
  </si>
  <si>
    <t>1 05 04000 00 0000 000</t>
  </si>
  <si>
    <t>Налоги на имущество</t>
  </si>
  <si>
    <t>1 06 00000 00 0000 000</t>
  </si>
  <si>
    <t>1 06 01000 00 0000 000</t>
  </si>
  <si>
    <t>1 06 06000 00 0000 000</t>
  </si>
  <si>
    <t>1 08 00000 00 0000 000</t>
  </si>
  <si>
    <t>1 08 03000 00 0000 000</t>
  </si>
  <si>
    <t>1 08 04000 00 0000 000</t>
  </si>
  <si>
    <t>1 09 00000 00 0000 000</t>
  </si>
  <si>
    <t>Налог на прибыль организаций, зачислявшийся до 1 января 2005 года в местные бюджеты</t>
  </si>
  <si>
    <t>1 09 01000 00 0000 000</t>
  </si>
  <si>
    <t>1 09 04000 00 0000 000</t>
  </si>
  <si>
    <t>Прочие налоги и сборы (по отмененным налогам и сборам субъектов Российской Федерации)</t>
  </si>
  <si>
    <t>1 09 06000 00 0000 000</t>
  </si>
  <si>
    <t>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</si>
  <si>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</si>
  <si>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1 11 05000 00 0000 000</t>
  </si>
  <si>
    <t>Платежи от государственных и муниципальных унитарных предприятий</t>
  </si>
  <si>
    <t>1 11 07000 00 0000 000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</si>
  <si>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</si>
  <si>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1 11 09000 00 0000 000</t>
  </si>
  <si>
    <t>1 12 00000 00 0000 000</t>
  </si>
  <si>
    <t>Плата за негативное воздействие на окружающую среду</t>
  </si>
  <si>
    <t>1 12 01000 00 0000 000</t>
  </si>
  <si>
    <t>Доходы от оказания платных услуг (работ) и компенсации затрат государства</t>
  </si>
  <si>
    <t>1 13 00000 00 0000 000</t>
  </si>
  <si>
    <t>1 13 01000 00 0000 000</t>
  </si>
  <si>
    <t>Доходы от компенсации затрат государства</t>
  </si>
  <si>
    <t>1 13 02000 00 0000 000</t>
  </si>
  <si>
    <t>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</si>
  <si>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</si>
  <si>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</si>
  <si>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продажи земельных участков, находящихся в государственной и муниципальной собственности</t>
  </si>
  <si>
    <t>1 14 06000 00 0000 000</t>
  </si>
  <si>
    <t>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</si>
  <si>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</si>
  <si>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1 15 02000 00 0000 000</t>
  </si>
  <si>
    <t>1 16 00000 00 0000 000</t>
  </si>
  <si>
    <t>Денежные взыскания (штрафы) за нарушение законодательства о налогах и сборах</t>
  </si>
  <si>
    <t xml:space="preserve"> 1 16 03000 00 0000 000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</si>
  <si>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</si>
  <si>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1 16 06000 00 0000 000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</si>
  <si>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</si>
  <si>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1 16 08000 00 0000 000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</si>
  <si>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</si>
  <si>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1 16 21000 00 0000 000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</si>
  <si>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</si>
  <si>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1 16 25000 00 0000 000</t>
  </si>
  <si>
    <t>Денежные взыскания (штрафы) за нарушение законодательства Российской Федерации о пожарной безопасности</t>
  </si>
  <si>
    <t xml:space="preserve"> 1 16 27000 00 0000 000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</si>
  <si>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</si>
  <si>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1 16 28000 00 0000 000</t>
  </si>
  <si>
    <t>Денежные взыскания (штрафы) за правонарушения в области дорожного движения</t>
  </si>
  <si>
    <t xml:space="preserve"> 1 16 30000 00 0000 000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</si>
  <si>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</si>
  <si>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1 16 33000 00 0000 000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</si>
  <si>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</si>
  <si>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1 16 43000 00 0000 000</t>
  </si>
  <si>
    <t>Прочие поступления от денежных взысканий (штрафов) и иных сумм в возмещение ущерба</t>
  </si>
  <si>
    <t xml:space="preserve"> 1 16 90000 00 0000 000</t>
  </si>
  <si>
    <t>1 17 00000 00 0000 000</t>
  </si>
  <si>
    <t>Невыясненные поступления</t>
  </si>
  <si>
    <t>1 17 01000 00 0000 000</t>
  </si>
  <si>
    <t>01 02 0000000000000</t>
  </si>
  <si>
    <t>01 03 0000000000000</t>
  </si>
  <si>
    <t>01 06 0000000000000</t>
  </si>
  <si>
    <t>01 05 0000000000000</t>
  </si>
  <si>
    <t>Акцизы по подакцизным товарам (продукции), производимым на территории Российской Федерации</t>
  </si>
  <si>
    <t>Государственная пошлина по делам, рассматриваемым в судах общей юрисдикции, мировыми судьями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</si>
  <si>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</si>
  <si>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выдачу разрешения на установку рекламной конструкции</t>
  </si>
  <si>
    <t>1 08 07000 00 0000 000</t>
  </si>
  <si>
    <t>Телевидение и радиовещание</t>
  </si>
  <si>
    <t>1201</t>
  </si>
  <si>
    <t>1 14 01000 00 0000 000</t>
  </si>
  <si>
    <t>Доходы от продажи квартир, находящихся в собственности муниципальных районов</t>
  </si>
  <si>
    <t xml:space="preserve"> 1 16 23000 00 0000 000</t>
  </si>
  <si>
    <t>Доходы от возмещения ущерба при возникновении страховых случаев</t>
  </si>
  <si>
    <t>1 17 05000 00 0000 000</t>
  </si>
  <si>
    <t>2017 год</t>
  </si>
  <si>
    <t>Начальное профессиональное образование</t>
  </si>
  <si>
    <t>0703</t>
  </si>
  <si>
    <t>Физическая культура</t>
  </si>
  <si>
    <t>Исполнено за 1 полугодие (тыс. рублей)</t>
  </si>
  <si>
    <t>Субсидия</t>
  </si>
  <si>
    <t>Другие вопросы в области культуры</t>
  </si>
  <si>
    <t>Исполнено,  %</t>
  </si>
  <si>
    <t>1 16 23000 00 0000 000</t>
  </si>
  <si>
    <t>2018 год</t>
  </si>
  <si>
    <t>Сведения об исполнении районного бюджета Балашовского муниципального района  за  1 полугодие 2018 года</t>
  </si>
  <si>
    <t>Сведения об исполнении консолидированного бюджета Балашовского муниципального района за  1 полугодие 2018  года</t>
  </si>
  <si>
    <t>Сведения об исполнении бюджетов муниципальных образований Балашовского муниципального района  за  1 полугодие 2018  года</t>
  </si>
  <si>
    <t>Суммы по искам о возмещении вреда, причиненного окружающей среде, подлежащие зачислению в бюджеты муниципальных районов</t>
  </si>
  <si>
    <t xml:space="preserve"> 1 16 35000 00 0000 000</t>
  </si>
  <si>
    <t>0407</t>
  </si>
  <si>
    <t>темп роста % 2018г.к 2017г.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</si>
</sst>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#,##0.00;[Red]\-#,##0.00;0.00"/>
  </numFmts>
  <fonts count="42">
    <font>
      <sz val="10"/>
      <name val="Arial Cyr"/>
      <family val="0"/>
    </font>
    <font>
      <b/>
      <sz val="14"/>
      <name val="Arial Cyr"/>
      <family val="2"/>
    </font>
    <font>
      <b/>
      <sz val="11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i/>
      <sz val="10"/>
      <name val="Arial Cyr"/>
      <family val="2"/>
    </font>
    <font>
      <b/>
      <i/>
      <sz val="10"/>
      <name val="Arial Cyr"/>
      <family val="2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2"/>
    </font>
    <font>
      <i/>
      <sz val="14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sz val="10"/>
      <name val="Arial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3" fillId="0" borderId="0">
      <alignment/>
      <protection/>
    </xf>
    <xf numFmtId="0" fontId="24" fillId="0" borderId="0">
      <alignment/>
      <protection/>
    </xf>
    <xf numFmtId="0" fontId="8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vertical="top" wrapText="1"/>
    </xf>
    <xf numFmtId="164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wrapText="1"/>
    </xf>
    <xf numFmtId="0" fontId="3" fillId="0" borderId="0" xfId="0" applyFont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164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164" fontId="3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4" fontId="4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16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9" fontId="6" fillId="0" borderId="0" xfId="0" applyNumberFormat="1" applyFont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49" fontId="3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4" fontId="16" fillId="24" borderId="10" xfId="0" applyNumberFormat="1" applyFont="1" applyFill="1" applyBorder="1" applyAlignment="1">
      <alignment vertical="center" wrapText="1"/>
    </xf>
    <xf numFmtId="4" fontId="17" fillId="24" borderId="10" xfId="0" applyNumberFormat="1" applyFont="1" applyFill="1" applyBorder="1" applyAlignment="1">
      <alignment vertical="center" wrapText="1"/>
    </xf>
    <xf numFmtId="4" fontId="5" fillId="24" borderId="10" xfId="0" applyNumberFormat="1" applyFont="1" applyFill="1" applyBorder="1" applyAlignment="1">
      <alignment vertical="center" wrapText="1"/>
    </xf>
    <xf numFmtId="0" fontId="19" fillId="0" borderId="0" xfId="0" applyFont="1" applyFill="1" applyAlignment="1">
      <alignment/>
    </xf>
    <xf numFmtId="0" fontId="9" fillId="24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1" fillId="0" borderId="0" xfId="0" applyFont="1" applyFill="1" applyAlignment="1">
      <alignment/>
    </xf>
    <xf numFmtId="164" fontId="5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164" fontId="0" fillId="0" borderId="0" xfId="0" applyNumberFormat="1" applyFont="1" applyAlignment="1">
      <alignment/>
    </xf>
    <xf numFmtId="0" fontId="4" fillId="0" borderId="10" xfId="0" applyFont="1" applyFill="1" applyBorder="1" applyAlignment="1">
      <alignment vertical="top" wrapText="1"/>
    </xf>
    <xf numFmtId="0" fontId="9" fillId="24" borderId="10" xfId="0" applyFont="1" applyFill="1" applyBorder="1" applyAlignment="1">
      <alignment horizontal="center" vertical="center" wrapText="1"/>
    </xf>
    <xf numFmtId="164" fontId="4" fillId="0" borderId="11" xfId="53" applyNumberFormat="1" applyFont="1" applyFill="1" applyBorder="1" applyAlignment="1" applyProtection="1">
      <alignment horizontal="center" vertical="center"/>
      <protection hidden="1"/>
    </xf>
    <xf numFmtId="164" fontId="4" fillId="0" borderId="12" xfId="53" applyNumberFormat="1" applyFont="1" applyFill="1" applyBorder="1" applyAlignment="1" applyProtection="1">
      <alignment horizontal="center" vertical="center"/>
      <protection hidden="1"/>
    </xf>
    <xf numFmtId="164" fontId="4" fillId="0" borderId="10" xfId="53" applyNumberFormat="1" applyFont="1" applyBorder="1" applyAlignment="1">
      <alignment horizontal="center" vertical="center"/>
      <protection/>
    </xf>
    <xf numFmtId="165" fontId="4" fillId="0" borderId="12" xfId="53" applyNumberFormat="1" applyFont="1" applyFill="1" applyBorder="1" applyAlignment="1" applyProtection="1">
      <alignment horizontal="center" vertical="center"/>
      <protection hidden="1"/>
    </xf>
    <xf numFmtId="164" fontId="4" fillId="0" borderId="11" xfId="54" applyNumberFormat="1" applyFont="1" applyFill="1" applyBorder="1" applyAlignment="1" applyProtection="1">
      <alignment horizontal="center" vertical="center"/>
      <protection hidden="1"/>
    </xf>
    <xf numFmtId="164" fontId="4" fillId="0" borderId="13" xfId="54" applyNumberFormat="1" applyFont="1" applyBorder="1" applyAlignment="1" applyProtection="1">
      <alignment horizontal="center" vertical="center"/>
      <protection hidden="1"/>
    </xf>
    <xf numFmtId="164" fontId="4" fillId="0" borderId="10" xfId="54" applyNumberFormat="1" applyFont="1" applyBorder="1" applyAlignment="1" applyProtection="1">
      <alignment horizontal="center" vertical="center"/>
      <protection hidden="1"/>
    </xf>
    <xf numFmtId="164" fontId="4" fillId="0" borderId="10" xfId="54" applyNumberFormat="1" applyFont="1" applyFill="1" applyBorder="1" applyAlignment="1" applyProtection="1">
      <alignment horizontal="center" vertical="center"/>
      <protection hidden="1"/>
    </xf>
    <xf numFmtId="164" fontId="3" fillId="24" borderId="10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4" fillId="24" borderId="10" xfId="0" applyNumberFormat="1" applyFont="1" applyFill="1" applyBorder="1" applyAlignment="1">
      <alignment horizontal="center" vertical="center"/>
    </xf>
    <xf numFmtId="2" fontId="9" fillId="24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24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164" fontId="18" fillId="0" borderId="10" xfId="0" applyNumberFormat="1" applyFont="1" applyFill="1" applyBorder="1" applyAlignment="1">
      <alignment horizontal="center" vertical="center"/>
    </xf>
    <xf numFmtId="49" fontId="13" fillId="24" borderId="10" xfId="0" applyNumberFormat="1" applyFont="1" applyFill="1" applyBorder="1" applyAlignment="1">
      <alignment horizontal="center" vertical="center" wrapText="1"/>
    </xf>
    <xf numFmtId="49" fontId="9" fillId="24" borderId="10" xfId="0" applyNumberFormat="1" applyFont="1" applyFill="1" applyBorder="1" applyAlignment="1">
      <alignment horizontal="center" vertical="center" wrapText="1"/>
    </xf>
    <xf numFmtId="164" fontId="5" fillId="24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64" fontId="4" fillId="0" borderId="12" xfId="53" applyNumberFormat="1" applyFont="1" applyBorder="1" applyAlignment="1">
      <alignment horizontal="center" vertical="center"/>
      <protection/>
    </xf>
    <xf numFmtId="164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6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2" fontId="10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0" fillId="0" borderId="10" xfId="0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Обычный_tmp_Книга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5"/>
  <sheetViews>
    <sheetView zoomScale="68" zoomScaleNormal="68" zoomScaleSheetLayoutView="75" zoomScalePageLayoutView="0" workbookViewId="0" topLeftCell="A1">
      <selection activeCell="A6" sqref="A6:I6"/>
    </sheetView>
  </sheetViews>
  <sheetFormatPr defaultColWidth="9.00390625" defaultRowHeight="12.75"/>
  <cols>
    <col min="1" max="1" width="45.75390625" style="3" customWidth="1"/>
    <col min="2" max="2" width="25.375" style="3" customWidth="1"/>
    <col min="3" max="3" width="17.25390625" style="3" customWidth="1"/>
    <col min="4" max="4" width="16.625" style="3" customWidth="1"/>
    <col min="5" max="5" width="14.00390625" style="3" customWidth="1"/>
    <col min="6" max="6" width="17.75390625" style="3" customWidth="1"/>
    <col min="7" max="7" width="15.875" style="3" customWidth="1"/>
    <col min="8" max="8" width="13.00390625" style="3" customWidth="1"/>
    <col min="9" max="9" width="13.75390625" style="3" customWidth="1"/>
    <col min="10" max="10" width="9.25390625" style="3" bestFit="1" customWidth="1"/>
    <col min="11" max="16384" width="9.125" style="3" customWidth="1"/>
  </cols>
  <sheetData>
    <row r="1" spans="1:13" ht="59.25" customHeight="1">
      <c r="A1" s="131" t="s">
        <v>244</v>
      </c>
      <c r="B1" s="131"/>
      <c r="C1" s="131"/>
      <c r="D1" s="131"/>
      <c r="E1" s="131"/>
      <c r="F1" s="131"/>
      <c r="G1" s="131"/>
      <c r="H1" s="131"/>
      <c r="I1" s="132"/>
      <c r="J1" s="8"/>
      <c r="K1" s="8"/>
      <c r="L1" s="8"/>
      <c r="M1" s="8"/>
    </row>
    <row r="2" spans="1:9" ht="18.75">
      <c r="A2" s="9"/>
      <c r="B2" s="9"/>
      <c r="C2" s="9"/>
      <c r="D2" s="9"/>
      <c r="E2" s="9"/>
      <c r="F2" s="9"/>
      <c r="G2" s="9"/>
      <c r="H2" s="9"/>
      <c r="I2" s="9"/>
    </row>
    <row r="3" spans="1:9" ht="18.75" hidden="1">
      <c r="A3" s="9"/>
      <c r="B3" s="9"/>
      <c r="C3" s="9"/>
      <c r="D3" s="9"/>
      <c r="E3" s="9"/>
      <c r="F3" s="9"/>
      <c r="G3" s="9"/>
      <c r="H3" s="9"/>
      <c r="I3" s="9"/>
    </row>
    <row r="4" spans="1:9" ht="15.75" customHeight="1">
      <c r="A4" s="134" t="s">
        <v>49</v>
      </c>
      <c r="B4" s="134" t="s">
        <v>50</v>
      </c>
      <c r="C4" s="133" t="s">
        <v>233</v>
      </c>
      <c r="D4" s="133"/>
      <c r="E4" s="133"/>
      <c r="F4" s="136" t="s">
        <v>242</v>
      </c>
      <c r="G4" s="137"/>
      <c r="H4" s="137"/>
      <c r="I4" s="138" t="s">
        <v>249</v>
      </c>
    </row>
    <row r="5" spans="1:9" ht="52.5" customHeight="1">
      <c r="A5" s="135"/>
      <c r="B5" s="139"/>
      <c r="C5" s="22" t="s">
        <v>48</v>
      </c>
      <c r="D5" s="22" t="s">
        <v>237</v>
      </c>
      <c r="E5" s="22" t="s">
        <v>47</v>
      </c>
      <c r="F5" s="22" t="s">
        <v>48</v>
      </c>
      <c r="G5" s="22" t="s">
        <v>237</v>
      </c>
      <c r="H5" s="22" t="s">
        <v>240</v>
      </c>
      <c r="I5" s="139"/>
    </row>
    <row r="6" spans="1:9" ht="18.75">
      <c r="A6" s="127" t="s">
        <v>0</v>
      </c>
      <c r="B6" s="127"/>
      <c r="C6" s="127"/>
      <c r="D6" s="127"/>
      <c r="E6" s="127"/>
      <c r="F6" s="127"/>
      <c r="G6" s="127"/>
      <c r="H6" s="127"/>
      <c r="I6" s="128"/>
    </row>
    <row r="7" spans="1:9" s="76" customFormat="1" ht="36.75" customHeight="1">
      <c r="A7" s="75" t="s">
        <v>15</v>
      </c>
      <c r="B7" s="117" t="s">
        <v>143</v>
      </c>
      <c r="C7" s="87">
        <f>C8+C10+C12+C16+C19+C23+C27+C31+C33+C40+C36+C42+C56</f>
        <v>578761.8</v>
      </c>
      <c r="D7" s="122">
        <f>D8+D10+D12+D16+D19+D23+D27+D31+D33+D40+D36+D42+D56</f>
        <v>197941.39999999997</v>
      </c>
      <c r="E7" s="87">
        <f>SUM(D7/C7*100)</f>
        <v>34.20084048394347</v>
      </c>
      <c r="F7" s="87">
        <f>F8+F10+F12+F16+F19+F23+F27+F31+F33+F40+F36+F42+F56</f>
        <v>544969.2</v>
      </c>
      <c r="G7" s="87">
        <f>G8+G10+G12+G16+G19+G23+G27+G31+G33+G40+G36+G42+G56</f>
        <v>220519</v>
      </c>
      <c r="H7" s="87">
        <f>SUM(G7/F7*100)</f>
        <v>40.46448863532105</v>
      </c>
      <c r="I7" s="87">
        <f>G7/D7%</f>
        <v>111.40620405837285</v>
      </c>
    </row>
    <row r="8" spans="1:9" s="76" customFormat="1" ht="32.25" customHeight="1">
      <c r="A8" s="75" t="s">
        <v>144</v>
      </c>
      <c r="B8" s="117" t="s">
        <v>145</v>
      </c>
      <c r="C8" s="87">
        <f aca="true" t="shared" si="0" ref="C8:I8">C9</f>
        <v>271129.5</v>
      </c>
      <c r="D8" s="87">
        <f t="shared" si="0"/>
        <v>120878.6</v>
      </c>
      <c r="E8" s="87">
        <f t="shared" si="0"/>
        <v>44.5833448591909</v>
      </c>
      <c r="F8" s="87">
        <f t="shared" si="0"/>
        <v>281739.1</v>
      </c>
      <c r="G8" s="87">
        <f t="shared" si="0"/>
        <v>135716.4</v>
      </c>
      <c r="H8" s="87">
        <f t="shared" si="0"/>
        <v>48.17094964809642</v>
      </c>
      <c r="I8" s="87">
        <f t="shared" si="0"/>
        <v>112.27496016664652</v>
      </c>
    </row>
    <row r="9" spans="1:9" s="27" customFormat="1" ht="30" customHeight="1">
      <c r="A9" s="31" t="s">
        <v>3</v>
      </c>
      <c r="B9" s="104" t="s">
        <v>146</v>
      </c>
      <c r="C9" s="23">
        <v>271129.5</v>
      </c>
      <c r="D9" s="23">
        <v>120878.6</v>
      </c>
      <c r="E9" s="23">
        <f aca="true" t="shared" si="1" ref="E9:E42">SUM(D9/C9*100)</f>
        <v>44.5833448591909</v>
      </c>
      <c r="F9" s="23">
        <v>281739.1</v>
      </c>
      <c r="G9" s="23">
        <v>135716.4</v>
      </c>
      <c r="H9" s="23">
        <f aca="true" t="shared" si="2" ref="H9:H55">SUM(G9/F9*100)</f>
        <v>48.17094964809642</v>
      </c>
      <c r="I9" s="23">
        <f aca="true" t="shared" si="3" ref="I9:I55">G9/D9%</f>
        <v>112.27496016664652</v>
      </c>
    </row>
    <row r="10" spans="1:9" s="77" customFormat="1" ht="75.75" customHeight="1">
      <c r="A10" s="30" t="s">
        <v>147</v>
      </c>
      <c r="B10" s="118" t="s">
        <v>148</v>
      </c>
      <c r="C10" s="87">
        <f>C11</f>
        <v>17852</v>
      </c>
      <c r="D10" s="87">
        <f>D11</f>
        <v>14472.1</v>
      </c>
      <c r="E10" s="87">
        <f t="shared" si="1"/>
        <v>81.06710732691015</v>
      </c>
      <c r="F10" s="87">
        <f>F11</f>
        <v>28509.2</v>
      </c>
      <c r="G10" s="87">
        <f>G11</f>
        <v>15421.5</v>
      </c>
      <c r="H10" s="87">
        <f t="shared" si="2"/>
        <v>54.0930646949055</v>
      </c>
      <c r="I10" s="87">
        <f t="shared" si="3"/>
        <v>106.56020895378003</v>
      </c>
    </row>
    <row r="11" spans="1:9" s="27" customFormat="1" ht="63" customHeight="1">
      <c r="A11" s="78" t="s">
        <v>221</v>
      </c>
      <c r="B11" s="104" t="s">
        <v>149</v>
      </c>
      <c r="C11" s="23">
        <v>17852</v>
      </c>
      <c r="D11" s="23">
        <v>14472.1</v>
      </c>
      <c r="E11" s="23">
        <f t="shared" si="1"/>
        <v>81.06710732691015</v>
      </c>
      <c r="F11" s="23">
        <v>28509.2</v>
      </c>
      <c r="G11" s="23">
        <v>15421.5</v>
      </c>
      <c r="H11" s="23">
        <f t="shared" si="2"/>
        <v>54.0930646949055</v>
      </c>
      <c r="I11" s="23">
        <f t="shared" si="3"/>
        <v>106.56020895378003</v>
      </c>
    </row>
    <row r="12" spans="1:9" s="77" customFormat="1" ht="35.25" customHeight="1">
      <c r="A12" s="30" t="s">
        <v>150</v>
      </c>
      <c r="B12" s="118" t="s">
        <v>151</v>
      </c>
      <c r="C12" s="87">
        <f>SUM(C13:C15)</f>
        <v>50280.4</v>
      </c>
      <c r="D12" s="87">
        <f>SUM(D13:D15)</f>
        <v>25258.4</v>
      </c>
      <c r="E12" s="87">
        <f t="shared" si="1"/>
        <v>50.235081662039285</v>
      </c>
      <c r="F12" s="87">
        <f>SUM(F13:F15)</f>
        <v>46103.3</v>
      </c>
      <c r="G12" s="87">
        <f>SUM(G13:G15)</f>
        <v>25498.1</v>
      </c>
      <c r="H12" s="87">
        <f t="shared" si="2"/>
        <v>55.30645311723889</v>
      </c>
      <c r="I12" s="87">
        <f t="shared" si="3"/>
        <v>100.94899122668102</v>
      </c>
    </row>
    <row r="13" spans="1:9" s="27" customFormat="1" ht="37.5" customHeight="1">
      <c r="A13" s="31" t="s">
        <v>9</v>
      </c>
      <c r="B13" s="104" t="s">
        <v>152</v>
      </c>
      <c r="C13" s="23">
        <v>37694.8</v>
      </c>
      <c r="D13" s="23">
        <v>17242.9</v>
      </c>
      <c r="E13" s="23">
        <f t="shared" si="1"/>
        <v>45.74344471916551</v>
      </c>
      <c r="F13" s="23">
        <v>34450.8</v>
      </c>
      <c r="G13" s="23">
        <v>15908.3</v>
      </c>
      <c r="H13" s="23">
        <f t="shared" si="2"/>
        <v>46.17686672007616</v>
      </c>
      <c r="I13" s="23">
        <f t="shared" si="3"/>
        <v>92.2600026677647</v>
      </c>
    </row>
    <row r="14" spans="1:9" s="27" customFormat="1" ht="37.5">
      <c r="A14" s="31" t="s">
        <v>16</v>
      </c>
      <c r="B14" s="104" t="s">
        <v>153</v>
      </c>
      <c r="C14" s="23">
        <v>9383.9</v>
      </c>
      <c r="D14" s="23">
        <v>6168.4</v>
      </c>
      <c r="E14" s="23">
        <f t="shared" si="1"/>
        <v>65.73386331908908</v>
      </c>
      <c r="F14" s="23">
        <v>8814.5</v>
      </c>
      <c r="G14" s="23">
        <v>7992.8</v>
      </c>
      <c r="H14" s="23">
        <f t="shared" si="2"/>
        <v>90.67786034375177</v>
      </c>
      <c r="I14" s="23">
        <f t="shared" si="3"/>
        <v>129.57655145580702</v>
      </c>
    </row>
    <row r="15" spans="1:9" s="27" customFormat="1" ht="56.25">
      <c r="A15" s="31" t="s">
        <v>39</v>
      </c>
      <c r="B15" s="104" t="s">
        <v>154</v>
      </c>
      <c r="C15" s="23">
        <v>3201.7</v>
      </c>
      <c r="D15" s="23">
        <v>1847.1</v>
      </c>
      <c r="E15" s="23">
        <f t="shared" si="1"/>
        <v>57.69122653590281</v>
      </c>
      <c r="F15" s="23">
        <v>2838</v>
      </c>
      <c r="G15" s="23">
        <v>1597</v>
      </c>
      <c r="H15" s="23">
        <f t="shared" si="2"/>
        <v>56.27202255109231</v>
      </c>
      <c r="I15" s="23">
        <f t="shared" si="3"/>
        <v>86.45985599047155</v>
      </c>
    </row>
    <row r="16" spans="1:9" s="77" customFormat="1" ht="31.5" customHeight="1">
      <c r="A16" s="30" t="s">
        <v>155</v>
      </c>
      <c r="B16" s="118" t="s">
        <v>156</v>
      </c>
      <c r="C16" s="87">
        <f>SUM(C17:C18)</f>
        <v>74952.4</v>
      </c>
      <c r="D16" s="87">
        <f>SUM(D17:D18)</f>
        <v>16718.3</v>
      </c>
      <c r="E16" s="32">
        <f t="shared" si="1"/>
        <v>22.305223048227944</v>
      </c>
      <c r="F16" s="87">
        <f>SUM(F17:F18)</f>
        <v>84515</v>
      </c>
      <c r="G16" s="87">
        <f>SUM(G17:G18)</f>
        <v>16046</v>
      </c>
      <c r="H16" s="32">
        <f t="shared" si="2"/>
        <v>18.98597882032775</v>
      </c>
      <c r="I16" s="32">
        <f t="shared" si="3"/>
        <v>95.97865811715306</v>
      </c>
    </row>
    <row r="17" spans="1:9" s="27" customFormat="1" ht="33" customHeight="1">
      <c r="A17" s="31" t="s">
        <v>44</v>
      </c>
      <c r="B17" s="104" t="s">
        <v>157</v>
      </c>
      <c r="C17" s="23">
        <v>25760.4</v>
      </c>
      <c r="D17" s="23">
        <v>2630.3</v>
      </c>
      <c r="E17" s="23">
        <f t="shared" si="1"/>
        <v>10.210633375258148</v>
      </c>
      <c r="F17" s="23">
        <v>31524.1</v>
      </c>
      <c r="G17" s="23">
        <v>3319.7</v>
      </c>
      <c r="H17" s="23">
        <f t="shared" si="2"/>
        <v>10.530673357843682</v>
      </c>
      <c r="I17" s="23">
        <f t="shared" si="3"/>
        <v>126.20993802988251</v>
      </c>
    </row>
    <row r="18" spans="1:9" s="27" customFormat="1" ht="38.25" customHeight="1">
      <c r="A18" s="91" t="s">
        <v>5</v>
      </c>
      <c r="B18" s="123" t="s">
        <v>158</v>
      </c>
      <c r="C18" s="23">
        <v>49192</v>
      </c>
      <c r="D18" s="23">
        <v>14088</v>
      </c>
      <c r="E18" s="63">
        <f t="shared" si="1"/>
        <v>28.638803057407706</v>
      </c>
      <c r="F18" s="23">
        <v>52990.9</v>
      </c>
      <c r="G18" s="23">
        <v>12726.3</v>
      </c>
      <c r="H18" s="63">
        <f t="shared" si="2"/>
        <v>24.016010296107442</v>
      </c>
      <c r="I18" s="63">
        <f t="shared" si="3"/>
        <v>90.33432708688245</v>
      </c>
    </row>
    <row r="19" spans="1:9" s="77" customFormat="1" ht="42.75" customHeight="1">
      <c r="A19" s="30" t="s">
        <v>4</v>
      </c>
      <c r="B19" s="118" t="s">
        <v>159</v>
      </c>
      <c r="C19" s="87">
        <f>SUM(C20:C21)</f>
        <v>8161.7</v>
      </c>
      <c r="D19" s="87">
        <f>SUM(D20:D22)</f>
        <v>2692.2999999999997</v>
      </c>
      <c r="E19" s="87">
        <f t="shared" si="1"/>
        <v>32.987000257299336</v>
      </c>
      <c r="F19" s="87">
        <f>SUM(F20:F22)</f>
        <v>5993.9</v>
      </c>
      <c r="G19" s="87">
        <f>SUM(G20:G22)</f>
        <v>4309.3</v>
      </c>
      <c r="H19" s="87">
        <f>SUM(G19/F19*100)</f>
        <v>71.89475967233354</v>
      </c>
      <c r="I19" s="87">
        <f>G19/D19%</f>
        <v>160.0601716004903</v>
      </c>
    </row>
    <row r="20" spans="1:9" s="27" customFormat="1" ht="71.25" customHeight="1">
      <c r="A20" s="78" t="s">
        <v>222</v>
      </c>
      <c r="B20" s="104" t="s">
        <v>160</v>
      </c>
      <c r="C20" s="23">
        <v>8130</v>
      </c>
      <c r="D20" s="23">
        <v>2656.1</v>
      </c>
      <c r="E20" s="23">
        <f t="shared" si="1"/>
        <v>32.67035670356703</v>
      </c>
      <c r="F20" s="23">
        <v>5750</v>
      </c>
      <c r="G20" s="23">
        <v>4058.6</v>
      </c>
      <c r="H20" s="23">
        <f t="shared" si="2"/>
        <v>70.58434782608695</v>
      </c>
      <c r="I20" s="23">
        <f t="shared" si="3"/>
        <v>152.8029818154437</v>
      </c>
    </row>
    <row r="21" spans="1:9" s="27" customFormat="1" ht="112.5">
      <c r="A21" s="78" t="s">
        <v>223</v>
      </c>
      <c r="B21" s="104" t="s">
        <v>161</v>
      </c>
      <c r="C21" s="23">
        <v>31.7</v>
      </c>
      <c r="D21" s="23">
        <v>16.2</v>
      </c>
      <c r="E21" s="23">
        <f>SUM(D21/C21*100)</f>
        <v>51.10410094637224</v>
      </c>
      <c r="F21" s="23">
        <v>78.9</v>
      </c>
      <c r="G21" s="23">
        <v>55.7</v>
      </c>
      <c r="H21" s="23">
        <f>SUM(G21/F21*100)</f>
        <v>70.595690747782</v>
      </c>
      <c r="I21" s="23">
        <f>G21/D21%</f>
        <v>343.8271604938272</v>
      </c>
    </row>
    <row r="22" spans="1:9" s="27" customFormat="1" ht="56.25">
      <c r="A22" s="78" t="s">
        <v>224</v>
      </c>
      <c r="B22" s="104" t="s">
        <v>225</v>
      </c>
      <c r="C22" s="23">
        <v>0</v>
      </c>
      <c r="D22" s="23">
        <v>20</v>
      </c>
      <c r="E22" s="23"/>
      <c r="F22" s="23">
        <v>165</v>
      </c>
      <c r="G22" s="23">
        <v>195</v>
      </c>
      <c r="H22" s="23">
        <f>SUM(G22/F22*100)</f>
        <v>118.18181818181819</v>
      </c>
      <c r="I22" s="23">
        <v>0</v>
      </c>
    </row>
    <row r="23" spans="1:9" s="77" customFormat="1" ht="48" customHeight="1" hidden="1">
      <c r="A23" s="30" t="s">
        <v>45</v>
      </c>
      <c r="B23" s="118" t="s">
        <v>162</v>
      </c>
      <c r="C23" s="87">
        <f>C24</f>
        <v>0</v>
      </c>
      <c r="D23" s="87">
        <f>D24</f>
        <v>0</v>
      </c>
      <c r="E23" s="23"/>
      <c r="F23" s="87">
        <f>F24</f>
        <v>0</v>
      </c>
      <c r="G23" s="87">
        <f>G24</f>
        <v>0</v>
      </c>
      <c r="H23" s="87"/>
      <c r="I23" s="87" t="e">
        <f>G23/D23%</f>
        <v>#DIV/0!</v>
      </c>
    </row>
    <row r="24" spans="1:9" s="27" customFormat="1" ht="66.75" customHeight="1" hidden="1">
      <c r="A24" s="31" t="s">
        <v>163</v>
      </c>
      <c r="B24" s="104" t="s">
        <v>164</v>
      </c>
      <c r="C24" s="23">
        <v>0</v>
      </c>
      <c r="D24" s="23">
        <v>0</v>
      </c>
      <c r="E24" s="23"/>
      <c r="F24" s="23">
        <v>0</v>
      </c>
      <c r="G24" s="23">
        <v>0</v>
      </c>
      <c r="H24" s="23"/>
      <c r="I24" s="23" t="e">
        <f t="shared" si="3"/>
        <v>#DIV/0!</v>
      </c>
    </row>
    <row r="25" spans="1:9" s="27" customFormat="1" ht="31.5" customHeight="1" hidden="1">
      <c r="A25" s="31" t="s">
        <v>155</v>
      </c>
      <c r="B25" s="104" t="s">
        <v>165</v>
      </c>
      <c r="C25" s="23">
        <v>0</v>
      </c>
      <c r="D25" s="23">
        <v>0</v>
      </c>
      <c r="E25" s="23"/>
      <c r="F25" s="23">
        <v>0</v>
      </c>
      <c r="G25" s="23">
        <v>0</v>
      </c>
      <c r="H25" s="23"/>
      <c r="I25" s="23" t="e">
        <f t="shared" si="3"/>
        <v>#DIV/0!</v>
      </c>
    </row>
    <row r="26" spans="1:9" s="27" customFormat="1" ht="57.75" customHeight="1" hidden="1">
      <c r="A26" s="31" t="s">
        <v>166</v>
      </c>
      <c r="B26" s="104" t="s">
        <v>167</v>
      </c>
      <c r="C26" s="23">
        <v>0</v>
      </c>
      <c r="D26" s="23">
        <v>0</v>
      </c>
      <c r="E26" s="23"/>
      <c r="F26" s="23">
        <v>0</v>
      </c>
      <c r="G26" s="23">
        <v>0</v>
      </c>
      <c r="H26" s="23"/>
      <c r="I26" s="23" t="e">
        <f t="shared" si="3"/>
        <v>#DIV/0!</v>
      </c>
    </row>
    <row r="27" spans="1:9" s="77" customFormat="1" ht="45.75" customHeight="1">
      <c r="A27" s="30" t="s">
        <v>10</v>
      </c>
      <c r="B27" s="118" t="s">
        <v>168</v>
      </c>
      <c r="C27" s="87">
        <f>SUM(C28:C30)</f>
        <v>19924.9</v>
      </c>
      <c r="D27" s="87">
        <f>SUM(D28:D30)</f>
        <v>7786.400000000001</v>
      </c>
      <c r="E27" s="87">
        <f t="shared" si="1"/>
        <v>39.07874067122043</v>
      </c>
      <c r="F27" s="87">
        <f>SUM(F28:F30)</f>
        <v>15981.1</v>
      </c>
      <c r="G27" s="87">
        <f>SUM(G28:G30)</f>
        <v>8656.4</v>
      </c>
      <c r="H27" s="87">
        <f t="shared" si="2"/>
        <v>54.16648415941331</v>
      </c>
      <c r="I27" s="87">
        <f t="shared" si="3"/>
        <v>111.1733278536936</v>
      </c>
    </row>
    <row r="28" spans="1:9" s="27" customFormat="1" ht="187.5">
      <c r="A28" s="78" t="s">
        <v>169</v>
      </c>
      <c r="B28" s="104" t="s">
        <v>170</v>
      </c>
      <c r="C28" s="23">
        <v>17784.9</v>
      </c>
      <c r="D28" s="23">
        <v>6074.1</v>
      </c>
      <c r="E28" s="23">
        <f t="shared" si="1"/>
        <v>34.15312990233288</v>
      </c>
      <c r="F28" s="23">
        <v>12216.7</v>
      </c>
      <c r="G28" s="23">
        <v>6919.2</v>
      </c>
      <c r="H28" s="23">
        <f t="shared" si="2"/>
        <v>56.63722609215254</v>
      </c>
      <c r="I28" s="23">
        <f t="shared" si="3"/>
        <v>113.91317232182544</v>
      </c>
    </row>
    <row r="29" spans="1:9" s="27" customFormat="1" ht="56.25">
      <c r="A29" s="78" t="s">
        <v>171</v>
      </c>
      <c r="B29" s="104" t="s">
        <v>172</v>
      </c>
      <c r="C29" s="23">
        <v>100</v>
      </c>
      <c r="D29" s="23">
        <v>0</v>
      </c>
      <c r="E29" s="23">
        <f t="shared" si="1"/>
        <v>0</v>
      </c>
      <c r="F29" s="23">
        <v>221.4</v>
      </c>
      <c r="G29" s="23">
        <v>0</v>
      </c>
      <c r="H29" s="23">
        <f>SUM(G29/F29*100)</f>
        <v>0</v>
      </c>
      <c r="I29" s="23" t="e">
        <f t="shared" si="3"/>
        <v>#DIV/0!</v>
      </c>
    </row>
    <row r="30" spans="1:9" s="27" customFormat="1" ht="168.75">
      <c r="A30" s="78" t="s">
        <v>173</v>
      </c>
      <c r="B30" s="104" t="s">
        <v>174</v>
      </c>
      <c r="C30" s="23">
        <v>2040</v>
      </c>
      <c r="D30" s="23">
        <v>1712.3</v>
      </c>
      <c r="E30" s="23">
        <f>SUM(D30/C30*100)</f>
        <v>83.93627450980392</v>
      </c>
      <c r="F30" s="23">
        <v>3543</v>
      </c>
      <c r="G30" s="23">
        <v>1737.2</v>
      </c>
      <c r="H30" s="23">
        <f>SUM(G30/F30*100)</f>
        <v>49.031893875246965</v>
      </c>
      <c r="I30" s="23">
        <f>G30/D30%</f>
        <v>101.45418443029843</v>
      </c>
    </row>
    <row r="31" spans="1:9" s="77" customFormat="1" ht="39">
      <c r="A31" s="79" t="s">
        <v>11</v>
      </c>
      <c r="B31" s="118" t="s">
        <v>175</v>
      </c>
      <c r="C31" s="87">
        <f>C32</f>
        <v>2559.2</v>
      </c>
      <c r="D31" s="87">
        <f>D32</f>
        <v>815.2</v>
      </c>
      <c r="E31" s="119">
        <f>SUM(D31/C31*100)</f>
        <v>31.853704282588314</v>
      </c>
      <c r="F31" s="87">
        <f>F32</f>
        <v>968.6</v>
      </c>
      <c r="G31" s="87">
        <f>G32</f>
        <v>545.9</v>
      </c>
      <c r="H31" s="119">
        <f>SUM(G31/F31*100)</f>
        <v>56.359694404294856</v>
      </c>
      <c r="I31" s="119">
        <f>G31/D31%</f>
        <v>66.96516192345436</v>
      </c>
    </row>
    <row r="32" spans="1:9" s="27" customFormat="1" ht="38.25" customHeight="1">
      <c r="A32" s="78" t="s">
        <v>176</v>
      </c>
      <c r="B32" s="104" t="s">
        <v>177</v>
      </c>
      <c r="C32" s="23">
        <v>2559.2</v>
      </c>
      <c r="D32" s="23">
        <v>815.2</v>
      </c>
      <c r="E32" s="23">
        <f t="shared" si="1"/>
        <v>31.853704282588314</v>
      </c>
      <c r="F32" s="23">
        <v>968.6</v>
      </c>
      <c r="G32" s="23">
        <v>545.9</v>
      </c>
      <c r="H32" s="23">
        <f t="shared" si="2"/>
        <v>56.359694404294856</v>
      </c>
      <c r="I32" s="23">
        <f t="shared" si="3"/>
        <v>66.96516192345436</v>
      </c>
    </row>
    <row r="33" spans="1:9" s="77" customFormat="1" ht="57.75" customHeight="1">
      <c r="A33" s="80" t="s">
        <v>178</v>
      </c>
      <c r="B33" s="118" t="s">
        <v>179</v>
      </c>
      <c r="C33" s="87">
        <f>SUM(C34:C35)</f>
        <v>2073.5</v>
      </c>
      <c r="D33" s="87">
        <f>SUM(D34:D35)</f>
        <v>1012.3</v>
      </c>
      <c r="E33" s="87">
        <f>SUM(D33/C33*100)</f>
        <v>48.82083433807571</v>
      </c>
      <c r="F33" s="87">
        <f>SUM(F34:F35)</f>
        <v>2392.1</v>
      </c>
      <c r="G33" s="87">
        <f>SUM(G34:G35)</f>
        <v>1251.7</v>
      </c>
      <c r="H33" s="87">
        <f>SUM(G33/F33*100)</f>
        <v>52.32640775887296</v>
      </c>
      <c r="I33" s="87">
        <f>G33/D33%</f>
        <v>123.6491158747407</v>
      </c>
    </row>
    <row r="34" spans="1:9" s="27" customFormat="1" ht="38.25" customHeight="1">
      <c r="A34" s="31" t="s">
        <v>6</v>
      </c>
      <c r="B34" s="104" t="s">
        <v>180</v>
      </c>
      <c r="C34" s="23">
        <v>1993.2</v>
      </c>
      <c r="D34" s="23">
        <v>932</v>
      </c>
      <c r="E34" s="23">
        <f t="shared" si="1"/>
        <v>46.75898053381497</v>
      </c>
      <c r="F34" s="23">
        <v>1932.8</v>
      </c>
      <c r="G34" s="23">
        <v>792.5</v>
      </c>
      <c r="H34" s="23">
        <f t="shared" si="2"/>
        <v>41.002690397350996</v>
      </c>
      <c r="I34" s="23">
        <f t="shared" si="3"/>
        <v>85.03218884120172</v>
      </c>
    </row>
    <row r="35" spans="1:9" s="27" customFormat="1" ht="36" customHeight="1">
      <c r="A35" s="31" t="s">
        <v>181</v>
      </c>
      <c r="B35" s="104" t="s">
        <v>182</v>
      </c>
      <c r="C35" s="23">
        <v>80.3</v>
      </c>
      <c r="D35" s="23">
        <v>80.3</v>
      </c>
      <c r="E35" s="23">
        <f t="shared" si="1"/>
        <v>100</v>
      </c>
      <c r="F35" s="23">
        <v>459.3</v>
      </c>
      <c r="G35" s="23">
        <v>459.2</v>
      </c>
      <c r="H35" s="23">
        <f t="shared" si="2"/>
        <v>99.97822773786196</v>
      </c>
      <c r="I35" s="23">
        <f t="shared" si="3"/>
        <v>571.8555417185554</v>
      </c>
    </row>
    <row r="36" spans="1:9" s="81" customFormat="1" ht="37.5" customHeight="1">
      <c r="A36" s="30" t="s">
        <v>7</v>
      </c>
      <c r="B36" s="118" t="s">
        <v>183</v>
      </c>
      <c r="C36" s="87">
        <f>SUM(C37:C39)</f>
        <v>127515</v>
      </c>
      <c r="D36" s="87">
        <f>SUM(D37:D39)</f>
        <v>5581</v>
      </c>
      <c r="E36" s="87">
        <f t="shared" si="1"/>
        <v>4.376739991373564</v>
      </c>
      <c r="F36" s="87">
        <f>SUM(F37:F39)</f>
        <v>72027.4</v>
      </c>
      <c r="G36" s="87">
        <f>SUM(G37:G39)</f>
        <v>9467.6</v>
      </c>
      <c r="H36" s="87">
        <f t="shared" si="2"/>
        <v>13.144442253920039</v>
      </c>
      <c r="I36" s="87">
        <f t="shared" si="3"/>
        <v>169.63984948933881</v>
      </c>
    </row>
    <row r="37" spans="1:9" s="81" customFormat="1" ht="62.25" customHeight="1">
      <c r="A37" s="91" t="s">
        <v>229</v>
      </c>
      <c r="B37" s="104" t="s">
        <v>228</v>
      </c>
      <c r="C37" s="56">
        <v>0</v>
      </c>
      <c r="D37" s="56">
        <v>0</v>
      </c>
      <c r="E37" s="87"/>
      <c r="F37" s="56">
        <v>0</v>
      </c>
      <c r="G37" s="56">
        <v>0</v>
      </c>
      <c r="H37" s="87" t="e">
        <f t="shared" si="2"/>
        <v>#DIV/0!</v>
      </c>
      <c r="I37" s="87"/>
    </row>
    <row r="38" spans="1:9" s="27" customFormat="1" ht="162.75" customHeight="1">
      <c r="A38" s="78" t="s">
        <v>184</v>
      </c>
      <c r="B38" s="104" t="s">
        <v>185</v>
      </c>
      <c r="C38" s="23">
        <v>119375</v>
      </c>
      <c r="D38" s="23">
        <v>40.4</v>
      </c>
      <c r="E38" s="23">
        <f t="shared" si="1"/>
        <v>0.03384293193717278</v>
      </c>
      <c r="F38" s="23">
        <v>55792.2</v>
      </c>
      <c r="G38" s="23">
        <v>2239.6</v>
      </c>
      <c r="H38" s="23">
        <f t="shared" si="2"/>
        <v>4.014181193786945</v>
      </c>
      <c r="I38" s="23">
        <f t="shared" si="3"/>
        <v>5543.564356435644</v>
      </c>
    </row>
    <row r="39" spans="1:9" s="27" customFormat="1" ht="77.25" customHeight="1">
      <c r="A39" s="78" t="s">
        <v>186</v>
      </c>
      <c r="B39" s="104" t="s">
        <v>187</v>
      </c>
      <c r="C39" s="23">
        <v>8140</v>
      </c>
      <c r="D39" s="23">
        <v>5540.6</v>
      </c>
      <c r="E39" s="23">
        <f t="shared" si="1"/>
        <v>68.06633906633907</v>
      </c>
      <c r="F39" s="23">
        <v>16235.2</v>
      </c>
      <c r="G39" s="23">
        <v>7228</v>
      </c>
      <c r="H39" s="23">
        <f t="shared" si="2"/>
        <v>44.52054794520548</v>
      </c>
      <c r="I39" s="23">
        <f t="shared" si="3"/>
        <v>130.45518535898637</v>
      </c>
    </row>
    <row r="40" spans="1:9" s="77" customFormat="1" ht="47.25" customHeight="1">
      <c r="A40" s="30" t="s">
        <v>40</v>
      </c>
      <c r="B40" s="120" t="s">
        <v>188</v>
      </c>
      <c r="C40" s="87">
        <f aca="true" t="shared" si="4" ref="C40:I40">C41</f>
        <v>0</v>
      </c>
      <c r="D40" s="87">
        <f t="shared" si="4"/>
        <v>0</v>
      </c>
      <c r="E40" s="87" t="e">
        <f t="shared" si="4"/>
        <v>#DIV/0!</v>
      </c>
      <c r="F40" s="87">
        <f t="shared" si="4"/>
        <v>0</v>
      </c>
      <c r="G40" s="87">
        <f t="shared" si="4"/>
        <v>0</v>
      </c>
      <c r="H40" s="87">
        <f t="shared" si="4"/>
        <v>0</v>
      </c>
      <c r="I40" s="87">
        <f t="shared" si="4"/>
        <v>0</v>
      </c>
    </row>
    <row r="41" spans="1:9" s="27" customFormat="1" ht="93.75" customHeight="1">
      <c r="A41" s="31" t="s">
        <v>189</v>
      </c>
      <c r="B41" s="121" t="s">
        <v>190</v>
      </c>
      <c r="C41" s="56">
        <v>0</v>
      </c>
      <c r="D41" s="56">
        <v>0</v>
      </c>
      <c r="E41" s="23" t="e">
        <f>SUM(D41/C41*100)</f>
        <v>#DIV/0!</v>
      </c>
      <c r="F41" s="23">
        <v>0</v>
      </c>
      <c r="G41" s="23">
        <v>0</v>
      </c>
      <c r="H41" s="23"/>
      <c r="I41" s="23"/>
    </row>
    <row r="42" spans="1:9" s="81" customFormat="1" ht="46.5" customHeight="1">
      <c r="A42" s="30" t="s">
        <v>38</v>
      </c>
      <c r="B42" s="118" t="s">
        <v>191</v>
      </c>
      <c r="C42" s="87">
        <f>SUM(C43:C55)</f>
        <v>4313.2</v>
      </c>
      <c r="D42" s="87">
        <f>SUM(D43:D55)</f>
        <v>2633.3</v>
      </c>
      <c r="E42" s="87">
        <f t="shared" si="1"/>
        <v>61.052119076323855</v>
      </c>
      <c r="F42" s="87">
        <f>SUM(F43:F55)</f>
        <v>6732.200000000001</v>
      </c>
      <c r="G42" s="87">
        <f>SUM(G43:G55)</f>
        <v>3597</v>
      </c>
      <c r="H42" s="87">
        <f t="shared" si="2"/>
        <v>53.429785211372206</v>
      </c>
      <c r="I42" s="87">
        <f t="shared" si="3"/>
        <v>136.59666578057949</v>
      </c>
    </row>
    <row r="43" spans="1:9" s="27" customFormat="1" ht="56.25">
      <c r="A43" s="78" t="s">
        <v>192</v>
      </c>
      <c r="B43" s="82" t="s">
        <v>193</v>
      </c>
      <c r="C43" s="23">
        <v>75</v>
      </c>
      <c r="D43" s="23">
        <v>43.7</v>
      </c>
      <c r="E43" s="23">
        <f>SUM(D43/C43*100)</f>
        <v>58.266666666666666</v>
      </c>
      <c r="F43" s="23">
        <v>90</v>
      </c>
      <c r="G43" s="23">
        <v>34.5</v>
      </c>
      <c r="H43" s="23">
        <f t="shared" si="2"/>
        <v>38.333333333333336</v>
      </c>
      <c r="I43" s="23">
        <f t="shared" si="3"/>
        <v>78.94736842105262</v>
      </c>
    </row>
    <row r="44" spans="1:9" s="27" customFormat="1" ht="131.25">
      <c r="A44" s="78" t="s">
        <v>194</v>
      </c>
      <c r="B44" s="82" t="s">
        <v>195</v>
      </c>
      <c r="C44" s="23">
        <v>170</v>
      </c>
      <c r="D44" s="23">
        <v>10</v>
      </c>
      <c r="E44" s="23">
        <f>SUM(D44/C44*100)</f>
        <v>5.88235294117647</v>
      </c>
      <c r="F44" s="23">
        <v>150</v>
      </c>
      <c r="G44" s="23">
        <v>0</v>
      </c>
      <c r="H44" s="23">
        <f t="shared" si="2"/>
        <v>0</v>
      </c>
      <c r="I44" s="23">
        <f t="shared" si="3"/>
        <v>0</v>
      </c>
    </row>
    <row r="45" spans="1:9" s="27" customFormat="1" ht="131.25">
      <c r="A45" s="78" t="s">
        <v>196</v>
      </c>
      <c r="B45" s="82" t="s">
        <v>197</v>
      </c>
      <c r="C45" s="23">
        <v>585</v>
      </c>
      <c r="D45" s="23">
        <v>401.5</v>
      </c>
      <c r="E45" s="23">
        <f>SUM(D45/C45*100)</f>
        <v>68.63247863247864</v>
      </c>
      <c r="F45" s="23">
        <v>582</v>
      </c>
      <c r="G45" s="23">
        <v>509.5</v>
      </c>
      <c r="H45" s="23">
        <f t="shared" si="2"/>
        <v>87.54295532646049</v>
      </c>
      <c r="I45" s="23">
        <f t="shared" si="3"/>
        <v>126.89912826899129</v>
      </c>
    </row>
    <row r="46" spans="1:9" s="27" customFormat="1" ht="93.75">
      <c r="A46" s="78" t="s">
        <v>198</v>
      </c>
      <c r="B46" s="82" t="s">
        <v>199</v>
      </c>
      <c r="C46" s="23">
        <v>0</v>
      </c>
      <c r="D46" s="23">
        <v>0</v>
      </c>
      <c r="E46" s="23"/>
      <c r="F46" s="23">
        <v>0</v>
      </c>
      <c r="G46" s="23">
        <v>0</v>
      </c>
      <c r="H46" s="23" t="e">
        <f t="shared" si="2"/>
        <v>#DIV/0!</v>
      </c>
      <c r="I46" s="23" t="e">
        <f t="shared" si="3"/>
        <v>#DIV/0!</v>
      </c>
    </row>
    <row r="47" spans="1:9" s="27" customFormat="1" ht="37.5">
      <c r="A47" s="78" t="s">
        <v>231</v>
      </c>
      <c r="B47" s="92" t="s">
        <v>241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 t="e">
        <f>SUM(G47/F47*100)</f>
        <v>#DIV/0!</v>
      </c>
      <c r="I47" s="23">
        <v>0</v>
      </c>
    </row>
    <row r="48" spans="1:9" s="27" customFormat="1" ht="243.75">
      <c r="A48" s="78" t="s">
        <v>200</v>
      </c>
      <c r="B48" s="82" t="s">
        <v>201</v>
      </c>
      <c r="C48" s="23">
        <v>321</v>
      </c>
      <c r="D48" s="23">
        <v>122.5</v>
      </c>
      <c r="E48" s="23">
        <f aca="true" t="shared" si="5" ref="E48:E58">SUM(D48/C48*100)</f>
        <v>38.161993769470406</v>
      </c>
      <c r="F48" s="23">
        <v>179.9</v>
      </c>
      <c r="G48" s="23">
        <v>50</v>
      </c>
      <c r="H48" s="23">
        <f t="shared" si="2"/>
        <v>27.793218454697055</v>
      </c>
      <c r="I48" s="23">
        <f t="shared" si="3"/>
        <v>40.816326530612244</v>
      </c>
    </row>
    <row r="49" spans="1:9" s="27" customFormat="1" ht="75">
      <c r="A49" s="78" t="s">
        <v>202</v>
      </c>
      <c r="B49" s="82" t="s">
        <v>203</v>
      </c>
      <c r="C49" s="23">
        <v>0</v>
      </c>
      <c r="D49" s="23">
        <v>0</v>
      </c>
      <c r="E49" s="23" t="e">
        <f t="shared" si="5"/>
        <v>#DIV/0!</v>
      </c>
      <c r="F49" s="23">
        <v>0</v>
      </c>
      <c r="G49" s="23">
        <v>0</v>
      </c>
      <c r="H49" s="23">
        <v>0</v>
      </c>
      <c r="I49" s="23" t="e">
        <f t="shared" si="3"/>
        <v>#DIV/0!</v>
      </c>
    </row>
    <row r="50" spans="1:9" s="27" customFormat="1" ht="112.5">
      <c r="A50" s="78" t="s">
        <v>204</v>
      </c>
      <c r="B50" s="82" t="s">
        <v>205</v>
      </c>
      <c r="C50" s="23">
        <v>578</v>
      </c>
      <c r="D50" s="23">
        <v>339.3</v>
      </c>
      <c r="E50" s="23">
        <f t="shared" si="5"/>
        <v>58.702422145328725</v>
      </c>
      <c r="F50" s="23">
        <v>508</v>
      </c>
      <c r="G50" s="23">
        <v>402.7</v>
      </c>
      <c r="H50" s="23">
        <f t="shared" si="2"/>
        <v>79.27165354330708</v>
      </c>
      <c r="I50" s="23">
        <f t="shared" si="3"/>
        <v>118.6855290303566</v>
      </c>
    </row>
    <row r="51" spans="1:9" s="27" customFormat="1" ht="56.25">
      <c r="A51" s="78" t="s">
        <v>206</v>
      </c>
      <c r="B51" s="82" t="s">
        <v>207</v>
      </c>
      <c r="C51" s="23">
        <v>16.5</v>
      </c>
      <c r="D51" s="23">
        <v>21.5</v>
      </c>
      <c r="E51" s="23">
        <v>0</v>
      </c>
      <c r="F51" s="23">
        <v>55</v>
      </c>
      <c r="G51" s="23">
        <v>408</v>
      </c>
      <c r="H51" s="23"/>
      <c r="I51" s="23">
        <v>0</v>
      </c>
    </row>
    <row r="52" spans="1:9" s="27" customFormat="1" ht="131.25">
      <c r="A52" s="78" t="s">
        <v>208</v>
      </c>
      <c r="B52" s="82" t="s">
        <v>209</v>
      </c>
      <c r="C52" s="23">
        <v>33</v>
      </c>
      <c r="D52" s="23">
        <v>0</v>
      </c>
      <c r="E52" s="23">
        <f t="shared" si="5"/>
        <v>0</v>
      </c>
      <c r="F52" s="23">
        <v>66.1</v>
      </c>
      <c r="G52" s="23">
        <v>0</v>
      </c>
      <c r="H52" s="23">
        <f t="shared" si="2"/>
        <v>0</v>
      </c>
      <c r="I52" s="23" t="e">
        <f t="shared" si="3"/>
        <v>#DIV/0!</v>
      </c>
    </row>
    <row r="53" spans="1:9" s="27" customFormat="1" ht="75">
      <c r="A53" s="78" t="s">
        <v>246</v>
      </c>
      <c r="B53" s="112" t="s">
        <v>247</v>
      </c>
      <c r="C53" s="23">
        <v>0</v>
      </c>
      <c r="D53" s="23">
        <v>0</v>
      </c>
      <c r="E53" s="23" t="e">
        <f t="shared" si="5"/>
        <v>#DIV/0!</v>
      </c>
      <c r="F53" s="23">
        <v>2.9</v>
      </c>
      <c r="G53" s="23">
        <v>2.9</v>
      </c>
      <c r="H53" s="23">
        <f t="shared" si="2"/>
        <v>100</v>
      </c>
      <c r="I53" s="23" t="e">
        <f t="shared" si="3"/>
        <v>#DIV/0!</v>
      </c>
    </row>
    <row r="54" spans="1:9" s="27" customFormat="1" ht="150">
      <c r="A54" s="78" t="s">
        <v>210</v>
      </c>
      <c r="B54" s="82" t="s">
        <v>211</v>
      </c>
      <c r="C54" s="23">
        <v>67.1</v>
      </c>
      <c r="D54" s="23">
        <v>91</v>
      </c>
      <c r="E54" s="23">
        <f t="shared" si="5"/>
        <v>135.61847988077497</v>
      </c>
      <c r="F54" s="23">
        <v>162</v>
      </c>
      <c r="G54" s="23">
        <v>204.3</v>
      </c>
      <c r="H54" s="23">
        <f t="shared" si="2"/>
        <v>126.11111111111111</v>
      </c>
      <c r="I54" s="23">
        <f t="shared" si="3"/>
        <v>224.5054945054945</v>
      </c>
    </row>
    <row r="55" spans="1:9" s="27" customFormat="1" ht="56.25">
      <c r="A55" s="78" t="s">
        <v>212</v>
      </c>
      <c r="B55" s="82" t="s">
        <v>213</v>
      </c>
      <c r="C55" s="23">
        <v>2467.6</v>
      </c>
      <c r="D55" s="23">
        <v>1603.8</v>
      </c>
      <c r="E55" s="23">
        <f t="shared" si="5"/>
        <v>64.994326471065</v>
      </c>
      <c r="F55" s="23">
        <v>4936.3</v>
      </c>
      <c r="G55" s="23">
        <v>1985.1</v>
      </c>
      <c r="H55" s="23">
        <f t="shared" si="2"/>
        <v>40.21433057148066</v>
      </c>
      <c r="I55" s="23">
        <f t="shared" si="3"/>
        <v>123.77478488589598</v>
      </c>
    </row>
    <row r="56" spans="1:9" s="77" customFormat="1" ht="30.75" customHeight="1">
      <c r="A56" s="30" t="s">
        <v>8</v>
      </c>
      <c r="B56" s="118" t="s">
        <v>214</v>
      </c>
      <c r="C56" s="87">
        <f>C57</f>
        <v>0</v>
      </c>
      <c r="D56" s="87">
        <f>D57</f>
        <v>93.5</v>
      </c>
      <c r="E56" s="23" t="e">
        <f t="shared" si="5"/>
        <v>#DIV/0!</v>
      </c>
      <c r="F56" s="87">
        <f>SUM(F57:F58)</f>
        <v>7.3</v>
      </c>
      <c r="G56" s="87">
        <f>SUM(G57:G58)</f>
        <v>9.1</v>
      </c>
      <c r="H56" s="23"/>
      <c r="I56" s="87"/>
    </row>
    <row r="57" spans="1:9" s="77" customFormat="1" ht="30.75" customHeight="1">
      <c r="A57" s="31" t="s">
        <v>215</v>
      </c>
      <c r="B57" s="104" t="s">
        <v>216</v>
      </c>
      <c r="C57" s="56">
        <v>0</v>
      </c>
      <c r="D57" s="56">
        <v>93.5</v>
      </c>
      <c r="E57" s="23"/>
      <c r="F57" s="56">
        <v>0</v>
      </c>
      <c r="G57" s="56">
        <v>1.8</v>
      </c>
      <c r="H57" s="23"/>
      <c r="I57" s="87"/>
    </row>
    <row r="58" spans="1:9" s="27" customFormat="1" ht="27.75" customHeight="1">
      <c r="A58" s="31" t="s">
        <v>8</v>
      </c>
      <c r="B58" s="104" t="s">
        <v>232</v>
      </c>
      <c r="C58" s="23">
        <v>0</v>
      </c>
      <c r="D58" s="23">
        <v>0</v>
      </c>
      <c r="E58" s="23" t="e">
        <f t="shared" si="5"/>
        <v>#DIV/0!</v>
      </c>
      <c r="F58" s="23">
        <v>7.3</v>
      </c>
      <c r="G58" s="23">
        <v>7.3</v>
      </c>
      <c r="H58" s="23"/>
      <c r="I58" s="23"/>
    </row>
    <row r="59" spans="1:9" ht="20.25" customHeight="1">
      <c r="A59" s="68" t="s">
        <v>1</v>
      </c>
      <c r="B59" s="69" t="s">
        <v>128</v>
      </c>
      <c r="C59" s="10">
        <f>SUM(C60+C61+C62+C63+C64+C65+C66)</f>
        <v>984723.1000000001</v>
      </c>
      <c r="D59" s="10">
        <f>SUM(D60+D61+D62+D63+D64+D65+D66)</f>
        <v>476959</v>
      </c>
      <c r="E59" s="28">
        <f aca="true" t="shared" si="6" ref="E59:E67">SUM(D59/C59*100)</f>
        <v>48.435849631231356</v>
      </c>
      <c r="F59" s="10">
        <f>SUM(F60+F61+F62+F63+F64+F65+F66)</f>
        <v>1132448.5</v>
      </c>
      <c r="G59" s="10">
        <f>SUM(G60+G61+G62+G63+G64+G65+G66)</f>
        <v>555758.2999999999</v>
      </c>
      <c r="H59" s="28">
        <f aca="true" t="shared" si="7" ref="H59:H67">SUM(G59/F59*100)</f>
        <v>49.0758122775561</v>
      </c>
      <c r="I59" s="28">
        <f aca="true" t="shared" si="8" ref="I59:I67">G59/D59%</f>
        <v>116.52118945234285</v>
      </c>
    </row>
    <row r="60" spans="1:9" ht="18.75">
      <c r="A60" s="11" t="s">
        <v>41</v>
      </c>
      <c r="B60" s="47" t="s">
        <v>129</v>
      </c>
      <c r="C60" s="12">
        <v>124929.6</v>
      </c>
      <c r="D60" s="12">
        <v>59340</v>
      </c>
      <c r="E60" s="21">
        <f t="shared" si="6"/>
        <v>47.49875129673032</v>
      </c>
      <c r="F60" s="54">
        <v>169778.7</v>
      </c>
      <c r="G60" s="54">
        <v>84888</v>
      </c>
      <c r="H60" s="21">
        <f t="shared" si="7"/>
        <v>49.99920484725116</v>
      </c>
      <c r="I60" s="21">
        <f t="shared" si="8"/>
        <v>143.0535894843276</v>
      </c>
    </row>
    <row r="61" spans="1:9" ht="18.75">
      <c r="A61" s="11" t="s">
        <v>42</v>
      </c>
      <c r="B61" s="47" t="s">
        <v>131</v>
      </c>
      <c r="C61" s="12">
        <v>707421.9</v>
      </c>
      <c r="D61" s="12">
        <v>373402.1</v>
      </c>
      <c r="E61" s="21">
        <f t="shared" si="6"/>
        <v>52.78350868131167</v>
      </c>
      <c r="F61" s="54">
        <v>732618.5</v>
      </c>
      <c r="G61" s="54">
        <v>401980.7</v>
      </c>
      <c r="H61" s="21">
        <f t="shared" si="7"/>
        <v>54.869034838732574</v>
      </c>
      <c r="I61" s="21">
        <f t="shared" si="8"/>
        <v>107.65357238215854</v>
      </c>
    </row>
    <row r="62" spans="1:9" ht="18.75" customHeight="1">
      <c r="A62" s="11" t="s">
        <v>43</v>
      </c>
      <c r="B62" s="47" t="s">
        <v>130</v>
      </c>
      <c r="C62" s="12">
        <v>100544.8</v>
      </c>
      <c r="D62" s="12">
        <v>11036.4</v>
      </c>
      <c r="E62" s="21">
        <f t="shared" si="6"/>
        <v>10.97659948600027</v>
      </c>
      <c r="F62" s="54">
        <v>225142.5</v>
      </c>
      <c r="G62" s="54">
        <v>64794</v>
      </c>
      <c r="H62" s="21">
        <f t="shared" si="7"/>
        <v>28.779106565841634</v>
      </c>
      <c r="I62" s="21"/>
    </row>
    <row r="63" spans="1:9" s="27" customFormat="1" ht="18.75">
      <c r="A63" s="31" t="s">
        <v>14</v>
      </c>
      <c r="B63" s="47" t="s">
        <v>142</v>
      </c>
      <c r="C63" s="23">
        <v>0</v>
      </c>
      <c r="D63" s="23">
        <v>0</v>
      </c>
      <c r="E63" s="23" t="e">
        <f>SUM(D63/C63*100)</f>
        <v>#DIV/0!</v>
      </c>
      <c r="F63" s="23">
        <v>278.7</v>
      </c>
      <c r="G63" s="23"/>
      <c r="H63" s="21">
        <f t="shared" si="7"/>
        <v>0</v>
      </c>
      <c r="I63" s="23" t="e">
        <f>G63/D63%</f>
        <v>#DIV/0!</v>
      </c>
    </row>
    <row r="64" spans="1:9" ht="37.5">
      <c r="A64" s="11" t="s">
        <v>17</v>
      </c>
      <c r="B64" s="47" t="s">
        <v>133</v>
      </c>
      <c r="C64" s="12">
        <v>0</v>
      </c>
      <c r="D64" s="12">
        <v>0</v>
      </c>
      <c r="E64" s="21" t="e">
        <f t="shared" si="6"/>
        <v>#DIV/0!</v>
      </c>
      <c r="F64" s="54"/>
      <c r="G64" s="54"/>
      <c r="H64" s="21" t="e">
        <f t="shared" si="7"/>
        <v>#DIV/0!</v>
      </c>
      <c r="I64" s="21" t="e">
        <f t="shared" si="8"/>
        <v>#DIV/0!</v>
      </c>
    </row>
    <row r="65" spans="1:9" ht="37.5">
      <c r="A65" s="11" t="s">
        <v>13</v>
      </c>
      <c r="B65" s="47" t="s">
        <v>134</v>
      </c>
      <c r="C65" s="21">
        <v>-269.7</v>
      </c>
      <c r="D65" s="21">
        <v>-269.7</v>
      </c>
      <c r="E65" s="21">
        <f t="shared" si="6"/>
        <v>100</v>
      </c>
      <c r="F65" s="23">
        <v>-2220</v>
      </c>
      <c r="G65" s="23">
        <v>-2220</v>
      </c>
      <c r="H65" s="21">
        <f t="shared" si="7"/>
        <v>100</v>
      </c>
      <c r="I65" s="21">
        <f t="shared" si="8"/>
        <v>823.1368186874305</v>
      </c>
    </row>
    <row r="66" spans="1:9" ht="21.75" customHeight="1">
      <c r="A66" s="11" t="s">
        <v>12</v>
      </c>
      <c r="B66" s="47" t="s">
        <v>132</v>
      </c>
      <c r="C66" s="12">
        <v>52096.5</v>
      </c>
      <c r="D66" s="12">
        <v>33450.2</v>
      </c>
      <c r="E66" s="21">
        <f t="shared" si="6"/>
        <v>64.2081521791291</v>
      </c>
      <c r="F66" s="54">
        <v>6850.1</v>
      </c>
      <c r="G66" s="54">
        <v>6315.6</v>
      </c>
      <c r="H66" s="21">
        <f t="shared" si="7"/>
        <v>92.1971942015445</v>
      </c>
      <c r="I66" s="21">
        <f t="shared" si="8"/>
        <v>18.880604600271454</v>
      </c>
    </row>
    <row r="67" spans="1:9" ht="21.75" customHeight="1">
      <c r="A67" s="13" t="s">
        <v>28</v>
      </c>
      <c r="B67" s="45"/>
      <c r="C67" s="101">
        <f>SUM(C7+C59)</f>
        <v>1563484.9000000001</v>
      </c>
      <c r="D67" s="101">
        <f>SUM(D7+D59)</f>
        <v>674900.3999999999</v>
      </c>
      <c r="E67" s="28">
        <f t="shared" si="6"/>
        <v>43.16641625384421</v>
      </c>
      <c r="F67" s="32">
        <f>SUM(F7+F59)</f>
        <v>1677417.7</v>
      </c>
      <c r="G67" s="32">
        <f>SUM(G7+G59)</f>
        <v>776277.2999999999</v>
      </c>
      <c r="H67" s="28">
        <f t="shared" si="7"/>
        <v>46.278115462833135</v>
      </c>
      <c r="I67" s="28">
        <f t="shared" si="8"/>
        <v>115.021016434425</v>
      </c>
    </row>
    <row r="68" spans="1:9" ht="18.75">
      <c r="A68" s="127" t="s">
        <v>2</v>
      </c>
      <c r="B68" s="127"/>
      <c r="C68" s="127"/>
      <c r="D68" s="127"/>
      <c r="E68" s="127"/>
      <c r="F68" s="127"/>
      <c r="G68" s="127"/>
      <c r="H68" s="127"/>
      <c r="I68" s="89"/>
    </row>
    <row r="69" spans="1:9" ht="18.75">
      <c r="A69" s="49" t="s">
        <v>18</v>
      </c>
      <c r="B69" s="50" t="s">
        <v>51</v>
      </c>
      <c r="C69" s="51">
        <f>SUM(C70:C77)</f>
        <v>156337.78165</v>
      </c>
      <c r="D69" s="51">
        <f>SUM(D70:D77)</f>
        <v>67673.45152999999</v>
      </c>
      <c r="E69" s="52">
        <f>SUM(D69/C69*100)</f>
        <v>43.286690405716136</v>
      </c>
      <c r="F69" s="51">
        <f>SUM(F70:F77)</f>
        <v>141855.8</v>
      </c>
      <c r="G69" s="51">
        <f>SUM(G70:G77)</f>
        <v>59692.3</v>
      </c>
      <c r="H69" s="52">
        <f>SUM(G69/F69*100)</f>
        <v>42.079562485284356</v>
      </c>
      <c r="I69" s="52">
        <f>G69/D69%</f>
        <v>88.2063773170164</v>
      </c>
    </row>
    <row r="70" spans="1:10" ht="75">
      <c r="A70" s="14" t="s">
        <v>52</v>
      </c>
      <c r="B70" s="53" t="s">
        <v>53</v>
      </c>
      <c r="C70" s="100">
        <v>10792.692</v>
      </c>
      <c r="D70" s="99">
        <v>4688.5044800000005</v>
      </c>
      <c r="E70" s="56">
        <f aca="true" t="shared" si="9" ref="E70:E77">SUM(D70/C70*100)</f>
        <v>43.441473915868265</v>
      </c>
      <c r="F70" s="100">
        <v>11313.9</v>
      </c>
      <c r="G70" s="99">
        <v>4893.6</v>
      </c>
      <c r="H70" s="56">
        <f aca="true" t="shared" si="10" ref="H70:H77">SUM(G70/F70*100)</f>
        <v>43.25298968525443</v>
      </c>
      <c r="I70" s="23">
        <f aca="true" t="shared" si="11" ref="I70:I77">G70/D70%</f>
        <v>104.37443370001856</v>
      </c>
      <c r="J70" s="90"/>
    </row>
    <row r="71" spans="1:9" ht="93.75">
      <c r="A71" s="14" t="s">
        <v>54</v>
      </c>
      <c r="B71" s="53" t="s">
        <v>55</v>
      </c>
      <c r="C71" s="100">
        <v>7982.22881</v>
      </c>
      <c r="D71" s="99">
        <v>3791.9319100000002</v>
      </c>
      <c r="E71" s="56">
        <f t="shared" si="9"/>
        <v>47.504675702224084</v>
      </c>
      <c r="F71" s="100">
        <v>8646.4</v>
      </c>
      <c r="G71" s="99">
        <v>3222.9</v>
      </c>
      <c r="H71" s="56">
        <f t="shared" si="10"/>
        <v>37.27447261287935</v>
      </c>
      <c r="I71" s="23">
        <f t="shared" si="11"/>
        <v>84.99361477194878</v>
      </c>
    </row>
    <row r="72" spans="1:9" ht="112.5">
      <c r="A72" s="14" t="s">
        <v>56</v>
      </c>
      <c r="B72" s="53" t="s">
        <v>57</v>
      </c>
      <c r="C72" s="100">
        <v>62063.02971</v>
      </c>
      <c r="D72" s="99">
        <v>27861.39863</v>
      </c>
      <c r="E72" s="56">
        <f t="shared" si="9"/>
        <v>44.892102045593155</v>
      </c>
      <c r="F72" s="100">
        <v>57812.6</v>
      </c>
      <c r="G72" s="99">
        <v>22982.4</v>
      </c>
      <c r="H72" s="56">
        <f t="shared" si="10"/>
        <v>39.75327177812449</v>
      </c>
      <c r="I72" s="23">
        <f t="shared" si="11"/>
        <v>82.48832122610493</v>
      </c>
    </row>
    <row r="73" spans="1:9" ht="18.75">
      <c r="A73" s="14" t="s">
        <v>137</v>
      </c>
      <c r="B73" s="53" t="s">
        <v>136</v>
      </c>
      <c r="C73" s="100">
        <v>36.4</v>
      </c>
      <c r="D73" s="99">
        <v>0</v>
      </c>
      <c r="E73" s="56">
        <f t="shared" si="9"/>
        <v>0</v>
      </c>
      <c r="F73" s="100">
        <v>110.8</v>
      </c>
      <c r="G73" s="99">
        <v>110.8</v>
      </c>
      <c r="H73" s="56">
        <f t="shared" si="10"/>
        <v>100</v>
      </c>
      <c r="I73" s="23" t="e">
        <f t="shared" si="11"/>
        <v>#DIV/0!</v>
      </c>
    </row>
    <row r="74" spans="1:9" ht="73.5" customHeight="1">
      <c r="A74" s="14" t="s">
        <v>58</v>
      </c>
      <c r="B74" s="53" t="s">
        <v>59</v>
      </c>
      <c r="C74" s="100">
        <v>14109.1</v>
      </c>
      <c r="D74" s="99">
        <v>7323.69002</v>
      </c>
      <c r="E74" s="56">
        <f t="shared" si="9"/>
        <v>51.907563345642174</v>
      </c>
      <c r="F74" s="93">
        <v>12531.9</v>
      </c>
      <c r="G74" s="96">
        <v>6080.8</v>
      </c>
      <c r="H74" s="56">
        <f t="shared" si="10"/>
        <v>48.52257040033834</v>
      </c>
      <c r="I74" s="23">
        <f t="shared" si="11"/>
        <v>83.02918314939824</v>
      </c>
    </row>
    <row r="75" spans="1:9" ht="37.5">
      <c r="A75" s="14" t="s">
        <v>60</v>
      </c>
      <c r="B75" s="53" t="s">
        <v>61</v>
      </c>
      <c r="C75" s="100">
        <v>627.39975</v>
      </c>
      <c r="D75" s="99">
        <v>47.77875</v>
      </c>
      <c r="E75" s="56"/>
      <c r="F75" s="93">
        <v>3080.7</v>
      </c>
      <c r="G75" s="96">
        <v>0</v>
      </c>
      <c r="H75" s="56">
        <f t="shared" si="10"/>
        <v>0</v>
      </c>
      <c r="I75" s="23">
        <f t="shared" si="11"/>
        <v>0</v>
      </c>
    </row>
    <row r="76" spans="1:9" ht="18.75">
      <c r="A76" s="14" t="s">
        <v>62</v>
      </c>
      <c r="B76" s="53" t="s">
        <v>63</v>
      </c>
      <c r="C76" s="97">
        <v>2102.63025</v>
      </c>
      <c r="D76" s="99">
        <v>0</v>
      </c>
      <c r="E76" s="56">
        <f t="shared" si="9"/>
        <v>0</v>
      </c>
      <c r="F76" s="93">
        <v>847.1</v>
      </c>
      <c r="G76" s="96">
        <v>0</v>
      </c>
      <c r="H76" s="56">
        <f t="shared" si="10"/>
        <v>0</v>
      </c>
      <c r="I76" s="23" t="e">
        <f t="shared" si="11"/>
        <v>#DIV/0!</v>
      </c>
    </row>
    <row r="77" spans="1:9" ht="19.5" customHeight="1">
      <c r="A77" s="14" t="s">
        <v>64</v>
      </c>
      <c r="B77" s="53" t="s">
        <v>65</v>
      </c>
      <c r="C77" s="97">
        <v>58624.30113</v>
      </c>
      <c r="D77" s="98">
        <v>23960.147739999997</v>
      </c>
      <c r="E77" s="56">
        <f t="shared" si="9"/>
        <v>40.87067526292231</v>
      </c>
      <c r="F77" s="93">
        <v>47512.4</v>
      </c>
      <c r="G77" s="96">
        <v>22401.8</v>
      </c>
      <c r="H77" s="56">
        <f t="shared" si="10"/>
        <v>47.149375741911584</v>
      </c>
      <c r="I77" s="23">
        <f t="shared" si="11"/>
        <v>93.49608459467706</v>
      </c>
    </row>
    <row r="78" spans="1:9" ht="18.75">
      <c r="A78" s="49" t="s">
        <v>19</v>
      </c>
      <c r="B78" s="55" t="s">
        <v>66</v>
      </c>
      <c r="C78" s="61">
        <f>SUM(C79)</f>
        <v>1877.5</v>
      </c>
      <c r="D78" s="61">
        <f>SUM(D79)</f>
        <v>786.08897</v>
      </c>
      <c r="E78" s="63">
        <f aca="true" t="shared" si="12" ref="E78:E117">SUM(D78/C78*100)</f>
        <v>41.868919840213046</v>
      </c>
      <c r="F78" s="62">
        <f>SUM(F79)</f>
        <v>2002.5</v>
      </c>
      <c r="G78" s="62">
        <f>SUM(G79)</f>
        <v>869</v>
      </c>
      <c r="H78" s="63">
        <f aca="true" t="shared" si="13" ref="H78:H83">SUM(G78/F78*100)</f>
        <v>43.39575530586767</v>
      </c>
      <c r="I78" s="63">
        <f aca="true" t="shared" si="14" ref="I78:I83">G78/D78%</f>
        <v>110.54728321655499</v>
      </c>
    </row>
    <row r="79" spans="1:9" ht="37.5">
      <c r="A79" s="57" t="s">
        <v>67</v>
      </c>
      <c r="B79" s="58" t="s">
        <v>68</v>
      </c>
      <c r="C79" s="60">
        <v>1877.5</v>
      </c>
      <c r="D79" s="98">
        <v>786.08897</v>
      </c>
      <c r="E79" s="56">
        <f t="shared" si="12"/>
        <v>41.868919840213046</v>
      </c>
      <c r="F79" s="60">
        <v>2002.5</v>
      </c>
      <c r="G79" s="98">
        <v>869</v>
      </c>
      <c r="H79" s="56">
        <f t="shared" si="13"/>
        <v>43.39575530586767</v>
      </c>
      <c r="I79" s="23">
        <f t="shared" si="14"/>
        <v>110.54728321655499</v>
      </c>
    </row>
    <row r="80" spans="1:9" ht="36.75" customHeight="1">
      <c r="A80" s="49" t="s">
        <v>20</v>
      </c>
      <c r="B80" s="55" t="s">
        <v>69</v>
      </c>
      <c r="C80" s="61">
        <f>SUM(C81:C82)</f>
        <v>6801.5</v>
      </c>
      <c r="D80" s="61">
        <f>SUM(D81:D82)</f>
        <v>3123.7810400000003</v>
      </c>
      <c r="E80" s="63">
        <f t="shared" si="12"/>
        <v>45.92782533264722</v>
      </c>
      <c r="F80" s="63">
        <f>SUM(F81:F82)</f>
        <v>6132.7</v>
      </c>
      <c r="G80" s="63">
        <f>SUM(G81:G82)</f>
        <v>2563.1</v>
      </c>
      <c r="H80" s="63">
        <f t="shared" si="13"/>
        <v>41.79398959675184</v>
      </c>
      <c r="I80" s="32">
        <f t="shared" si="14"/>
        <v>82.05120548397974</v>
      </c>
    </row>
    <row r="81" spans="1:9" ht="37.5" customHeight="1">
      <c r="A81" s="57" t="s">
        <v>70</v>
      </c>
      <c r="B81" s="58" t="s">
        <v>71</v>
      </c>
      <c r="C81" s="97">
        <v>6024</v>
      </c>
      <c r="D81" s="99">
        <v>2953.6490400000002</v>
      </c>
      <c r="E81" s="56">
        <f t="shared" si="12"/>
        <v>49.03135856573705</v>
      </c>
      <c r="F81" s="97">
        <v>5590.5</v>
      </c>
      <c r="G81" s="99">
        <v>2464.5</v>
      </c>
      <c r="H81" s="23">
        <f t="shared" si="13"/>
        <v>44.08371344244701</v>
      </c>
      <c r="I81" s="23">
        <f t="shared" si="14"/>
        <v>83.4391617495625</v>
      </c>
    </row>
    <row r="82" spans="1:9" ht="23.25" customHeight="1">
      <c r="A82" s="57" t="s">
        <v>72</v>
      </c>
      <c r="B82" s="58" t="s">
        <v>73</v>
      </c>
      <c r="C82" s="97">
        <v>777.5</v>
      </c>
      <c r="D82" s="99">
        <v>170.132</v>
      </c>
      <c r="E82" s="56">
        <f t="shared" si="12"/>
        <v>21.88192926045016</v>
      </c>
      <c r="F82" s="97">
        <v>542.2</v>
      </c>
      <c r="G82" s="99">
        <v>98.6</v>
      </c>
      <c r="H82" s="23">
        <f t="shared" si="13"/>
        <v>18.185171523423087</v>
      </c>
      <c r="I82" s="23">
        <f t="shared" si="14"/>
        <v>57.954999647332656</v>
      </c>
    </row>
    <row r="83" spans="1:9" ht="18.75" customHeight="1">
      <c r="A83" s="49" t="s">
        <v>21</v>
      </c>
      <c r="B83" s="55" t="s">
        <v>74</v>
      </c>
      <c r="C83" s="61">
        <f>SUM(C84:C88)</f>
        <v>78647.39805999999</v>
      </c>
      <c r="D83" s="61">
        <f>SUM(D84:D88)</f>
        <v>19959.507859999998</v>
      </c>
      <c r="E83" s="63">
        <f t="shared" si="12"/>
        <v>25.37847195500723</v>
      </c>
      <c r="F83" s="63">
        <f>SUM(F84:F88)</f>
        <v>104330.09999999999</v>
      </c>
      <c r="G83" s="63">
        <f>SUM(G84:G88)</f>
        <v>20010.300000000003</v>
      </c>
      <c r="H83" s="63">
        <f t="shared" si="13"/>
        <v>19.179795667789072</v>
      </c>
      <c r="I83" s="32">
        <f t="shared" si="14"/>
        <v>100.25447591371628</v>
      </c>
    </row>
    <row r="84" spans="1:9" ht="18.75" customHeight="1">
      <c r="A84" s="14" t="s">
        <v>75</v>
      </c>
      <c r="B84" s="53" t="s">
        <v>79</v>
      </c>
      <c r="C84" s="97">
        <v>187.7</v>
      </c>
      <c r="D84" s="99">
        <v>0</v>
      </c>
      <c r="E84" s="56"/>
      <c r="F84" s="97">
        <v>183.5</v>
      </c>
      <c r="G84" s="99"/>
      <c r="H84" s="23">
        <f aca="true" t="shared" si="15" ref="H84:H110">SUM(G84/F84*100)</f>
        <v>0</v>
      </c>
      <c r="I84" s="23"/>
    </row>
    <row r="85" spans="1:9" ht="18.75" customHeight="1">
      <c r="A85" s="14" t="s">
        <v>80</v>
      </c>
      <c r="B85" s="53" t="s">
        <v>81</v>
      </c>
      <c r="C85" s="97"/>
      <c r="D85" s="99"/>
      <c r="E85" s="56" t="e">
        <f t="shared" si="12"/>
        <v>#DIV/0!</v>
      </c>
      <c r="F85" s="97">
        <v>30</v>
      </c>
      <c r="G85" s="99"/>
      <c r="H85" s="23">
        <f t="shared" si="15"/>
        <v>0</v>
      </c>
      <c r="I85" s="23" t="e">
        <f aca="true" t="shared" si="16" ref="I85:I93">G85/D85%</f>
        <v>#DIV/0!</v>
      </c>
    </row>
    <row r="86" spans="1:9" ht="18.75" customHeight="1">
      <c r="A86" s="14" t="s">
        <v>77</v>
      </c>
      <c r="B86" s="53" t="s">
        <v>248</v>
      </c>
      <c r="C86" s="97"/>
      <c r="D86" s="99"/>
      <c r="E86" s="56" t="e">
        <f t="shared" si="12"/>
        <v>#DIV/0!</v>
      </c>
      <c r="F86" s="97">
        <v>80</v>
      </c>
      <c r="G86" s="99"/>
      <c r="H86" s="23">
        <f t="shared" si="15"/>
        <v>0</v>
      </c>
      <c r="I86" s="23" t="e">
        <f t="shared" si="16"/>
        <v>#DIV/0!</v>
      </c>
    </row>
    <row r="87" spans="1:9" ht="36.75" customHeight="1">
      <c r="A87" s="14" t="s">
        <v>76</v>
      </c>
      <c r="B87" s="53" t="s">
        <v>82</v>
      </c>
      <c r="C87" s="97">
        <v>71093.50841</v>
      </c>
      <c r="D87" s="99">
        <v>17164.52133</v>
      </c>
      <c r="E87" s="56">
        <f t="shared" si="12"/>
        <v>24.14358457457368</v>
      </c>
      <c r="F87" s="97">
        <v>95291.4</v>
      </c>
      <c r="G87" s="99">
        <v>18036.9</v>
      </c>
      <c r="H87" s="23">
        <f t="shared" si="15"/>
        <v>18.928150913933475</v>
      </c>
      <c r="I87" s="23">
        <f t="shared" si="16"/>
        <v>105.08245265468176</v>
      </c>
    </row>
    <row r="88" spans="1:9" ht="39" customHeight="1">
      <c r="A88" s="14" t="s">
        <v>78</v>
      </c>
      <c r="B88" s="53" t="s">
        <v>83</v>
      </c>
      <c r="C88" s="97">
        <v>7366.18965</v>
      </c>
      <c r="D88" s="99">
        <v>2794.9865299999997</v>
      </c>
      <c r="E88" s="56">
        <f t="shared" si="12"/>
        <v>37.943450587102376</v>
      </c>
      <c r="F88" s="97">
        <v>8745.2</v>
      </c>
      <c r="G88" s="99">
        <v>1973.4</v>
      </c>
      <c r="H88" s="23">
        <f t="shared" si="15"/>
        <v>22.56552165759502</v>
      </c>
      <c r="I88" s="23">
        <f t="shared" si="16"/>
        <v>70.60499143085318</v>
      </c>
    </row>
    <row r="89" spans="1:9" ht="21" customHeight="1">
      <c r="A89" s="49" t="s">
        <v>22</v>
      </c>
      <c r="B89" s="55" t="s">
        <v>85</v>
      </c>
      <c r="C89" s="61">
        <f>SUM(C90:C93)</f>
        <v>144446.72627</v>
      </c>
      <c r="D89" s="61">
        <f>SUM(D90:D93)</f>
        <v>62816.38173</v>
      </c>
      <c r="E89" s="63">
        <f t="shared" si="12"/>
        <v>43.487577290317766</v>
      </c>
      <c r="F89" s="63">
        <f>SUM(F90:F93)</f>
        <v>111411</v>
      </c>
      <c r="G89" s="63">
        <f>SUM(G90:G93)</f>
        <v>31858</v>
      </c>
      <c r="H89" s="63">
        <f t="shared" si="15"/>
        <v>28.595022035526114</v>
      </c>
      <c r="I89" s="32">
        <f t="shared" si="16"/>
        <v>50.71606979359841</v>
      </c>
    </row>
    <row r="90" spans="1:9" ht="21" customHeight="1">
      <c r="A90" s="57" t="s">
        <v>84</v>
      </c>
      <c r="B90" s="58" t="s">
        <v>86</v>
      </c>
      <c r="C90" s="97">
        <v>34212.6074</v>
      </c>
      <c r="D90" s="99">
        <v>31506.593670000002</v>
      </c>
      <c r="E90" s="56">
        <f t="shared" si="12"/>
        <v>92.09059485480783</v>
      </c>
      <c r="F90" s="97">
        <v>2193</v>
      </c>
      <c r="G90" s="99">
        <v>429.9</v>
      </c>
      <c r="H90" s="23">
        <f t="shared" si="15"/>
        <v>19.60328317373461</v>
      </c>
      <c r="I90" s="23">
        <f t="shared" si="16"/>
        <v>1.364476288686653</v>
      </c>
    </row>
    <row r="91" spans="1:9" ht="21" customHeight="1">
      <c r="A91" s="57" t="s">
        <v>87</v>
      </c>
      <c r="B91" s="58" t="s">
        <v>88</v>
      </c>
      <c r="C91" s="97">
        <v>14713.532</v>
      </c>
      <c r="D91" s="99">
        <v>2021.75166</v>
      </c>
      <c r="E91" s="56">
        <f t="shared" si="12"/>
        <v>13.740763672515884</v>
      </c>
      <c r="F91" s="97">
        <v>7166.2</v>
      </c>
      <c r="G91" s="99">
        <v>896.9</v>
      </c>
      <c r="H91" s="23">
        <f t="shared" si="15"/>
        <v>12.515698696659317</v>
      </c>
      <c r="I91" s="23">
        <f t="shared" si="16"/>
        <v>44.362520765779905</v>
      </c>
    </row>
    <row r="92" spans="1:9" ht="21" customHeight="1">
      <c r="A92" s="57" t="s">
        <v>89</v>
      </c>
      <c r="B92" s="58" t="s">
        <v>90</v>
      </c>
      <c r="C92" s="97">
        <v>80627.93819</v>
      </c>
      <c r="D92" s="99">
        <v>21225.63662</v>
      </c>
      <c r="E92" s="56">
        <f t="shared" si="12"/>
        <v>26.325411633349372</v>
      </c>
      <c r="F92" s="97">
        <v>89627.1</v>
      </c>
      <c r="G92" s="99">
        <v>25193.4</v>
      </c>
      <c r="H92" s="23">
        <f t="shared" si="15"/>
        <v>28.109132170961686</v>
      </c>
      <c r="I92" s="23">
        <f t="shared" si="16"/>
        <v>118.69325971717309</v>
      </c>
    </row>
    <row r="93" spans="1:9" ht="37.5">
      <c r="A93" s="57" t="s">
        <v>91</v>
      </c>
      <c r="B93" s="58" t="s">
        <v>92</v>
      </c>
      <c r="C93" s="97">
        <v>14892.64868</v>
      </c>
      <c r="D93" s="99">
        <v>8062.399780000001</v>
      </c>
      <c r="E93" s="56">
        <f t="shared" si="12"/>
        <v>54.1367754872735</v>
      </c>
      <c r="F93" s="97">
        <v>12424.7</v>
      </c>
      <c r="G93" s="99">
        <v>5337.8</v>
      </c>
      <c r="H93" s="23">
        <f t="shared" si="15"/>
        <v>42.961198258308045</v>
      </c>
      <c r="I93" s="23">
        <f t="shared" si="16"/>
        <v>66.2060942852427</v>
      </c>
    </row>
    <row r="94" spans="1:9" ht="18.75">
      <c r="A94" s="49" t="s">
        <v>23</v>
      </c>
      <c r="B94" s="55" t="s">
        <v>94</v>
      </c>
      <c r="C94" s="61">
        <f>SUM(C95:C99)</f>
        <v>984231.4495900001</v>
      </c>
      <c r="D94" s="61">
        <f>SUM(D95:D99)</f>
        <v>457184.63237</v>
      </c>
      <c r="E94" s="63">
        <f t="shared" si="12"/>
        <v>46.45092702132702</v>
      </c>
      <c r="F94" s="63">
        <f>SUM(F95:F99)</f>
        <v>1026559.3</v>
      </c>
      <c r="G94" s="63">
        <f>SUM(G95:G99)</f>
        <v>523753.3</v>
      </c>
      <c r="H94" s="63">
        <f t="shared" si="15"/>
        <v>51.02026741173159</v>
      </c>
      <c r="I94" s="32">
        <f aca="true" t="shared" si="17" ref="I94:I117">G94/D94%</f>
        <v>114.56056545140518</v>
      </c>
    </row>
    <row r="95" spans="1:9" ht="18.75">
      <c r="A95" s="57" t="s">
        <v>93</v>
      </c>
      <c r="B95" s="58" t="s">
        <v>95</v>
      </c>
      <c r="C95" s="97">
        <v>280181.42505</v>
      </c>
      <c r="D95" s="99">
        <v>119662.65841</v>
      </c>
      <c r="E95" s="56">
        <f t="shared" si="12"/>
        <v>42.70899057232131</v>
      </c>
      <c r="F95" s="97">
        <v>323882.2</v>
      </c>
      <c r="G95" s="99">
        <v>148911.6</v>
      </c>
      <c r="H95" s="23">
        <f t="shared" si="15"/>
        <v>45.97708673091637</v>
      </c>
      <c r="I95" s="23">
        <f t="shared" si="17"/>
        <v>124.44283118780832</v>
      </c>
    </row>
    <row r="96" spans="1:9" ht="18.75">
      <c r="A96" s="57" t="s">
        <v>96</v>
      </c>
      <c r="B96" s="58" t="s">
        <v>97</v>
      </c>
      <c r="C96" s="97">
        <v>546186.71011</v>
      </c>
      <c r="D96" s="99">
        <v>274387.65839999996</v>
      </c>
      <c r="E96" s="56">
        <f t="shared" si="12"/>
        <v>50.236970860155</v>
      </c>
      <c r="F96" s="97">
        <v>574655.6</v>
      </c>
      <c r="G96" s="99">
        <v>315025.5</v>
      </c>
      <c r="H96" s="23">
        <f t="shared" si="15"/>
        <v>54.819878201830804</v>
      </c>
      <c r="I96" s="23">
        <f t="shared" si="17"/>
        <v>114.81037515935157</v>
      </c>
    </row>
    <row r="97" spans="1:9" ht="37.5">
      <c r="A97" s="57" t="s">
        <v>234</v>
      </c>
      <c r="B97" s="58" t="s">
        <v>235</v>
      </c>
      <c r="C97" s="97">
        <v>119943.5763</v>
      </c>
      <c r="D97" s="99">
        <v>45625.60239</v>
      </c>
      <c r="E97" s="56"/>
      <c r="F97" s="97">
        <v>89582.6</v>
      </c>
      <c r="G97" s="99">
        <v>41514.1</v>
      </c>
      <c r="H97" s="23"/>
      <c r="I97" s="23"/>
    </row>
    <row r="98" spans="1:9" ht="37.5">
      <c r="A98" s="57" t="s">
        <v>98</v>
      </c>
      <c r="B98" s="58" t="s">
        <v>99</v>
      </c>
      <c r="C98" s="97">
        <v>8474.93</v>
      </c>
      <c r="D98" s="99">
        <v>3280.83485</v>
      </c>
      <c r="E98" s="56">
        <f t="shared" si="12"/>
        <v>38.71223538129519</v>
      </c>
      <c r="F98" s="97">
        <v>8591.3</v>
      </c>
      <c r="G98" s="99">
        <v>3965.2</v>
      </c>
      <c r="H98" s="23">
        <f t="shared" si="15"/>
        <v>46.15366708181533</v>
      </c>
      <c r="I98" s="23">
        <f t="shared" si="17"/>
        <v>120.85948184804242</v>
      </c>
    </row>
    <row r="99" spans="1:9" ht="37.5">
      <c r="A99" s="57" t="s">
        <v>101</v>
      </c>
      <c r="B99" s="58" t="s">
        <v>100</v>
      </c>
      <c r="C99" s="97">
        <v>29444.808129999998</v>
      </c>
      <c r="D99" s="99">
        <v>14227.87832</v>
      </c>
      <c r="E99" s="56">
        <f t="shared" si="12"/>
        <v>48.320499346381716</v>
      </c>
      <c r="F99" s="97">
        <v>29847.6</v>
      </c>
      <c r="G99" s="99">
        <v>14336.9</v>
      </c>
      <c r="H99" s="23">
        <f t="shared" si="15"/>
        <v>48.03367774963481</v>
      </c>
      <c r="I99" s="23">
        <f t="shared" si="17"/>
        <v>100.76625395261323</v>
      </c>
    </row>
    <row r="100" spans="1:9" ht="18.75">
      <c r="A100" s="49" t="s">
        <v>24</v>
      </c>
      <c r="B100" s="55" t="s">
        <v>102</v>
      </c>
      <c r="C100" s="61">
        <f>SUM(C101:C102)</f>
        <v>164422.46524</v>
      </c>
      <c r="D100" s="61">
        <f>SUM(D101:D102)</f>
        <v>61533.29247</v>
      </c>
      <c r="E100" s="63">
        <f t="shared" si="12"/>
        <v>37.42389604740609</v>
      </c>
      <c r="F100" s="63">
        <f>SUM(F101:F102)</f>
        <v>197597.59999999998</v>
      </c>
      <c r="G100" s="63">
        <f>SUM(G101:G102)</f>
        <v>84122.3</v>
      </c>
      <c r="H100" s="63">
        <f t="shared" si="15"/>
        <v>42.57253124531877</v>
      </c>
      <c r="I100" s="32">
        <f t="shared" si="17"/>
        <v>136.71022079797382</v>
      </c>
    </row>
    <row r="101" spans="1:9" ht="18.75">
      <c r="A101" s="14" t="s">
        <v>103</v>
      </c>
      <c r="B101" s="53" t="s">
        <v>104</v>
      </c>
      <c r="C101" s="100">
        <v>146922.56524</v>
      </c>
      <c r="D101" s="99">
        <v>56271.49353</v>
      </c>
      <c r="E101" s="23">
        <f t="shared" si="12"/>
        <v>38.30010280454861</v>
      </c>
      <c r="F101" s="100">
        <v>167279.3</v>
      </c>
      <c r="G101" s="99">
        <v>71936.3</v>
      </c>
      <c r="H101" s="23">
        <f t="shared" si="15"/>
        <v>43.003706973905324</v>
      </c>
      <c r="I101" s="23">
        <f t="shared" si="17"/>
        <v>127.8379077705635</v>
      </c>
    </row>
    <row r="102" spans="1:9" ht="37.5">
      <c r="A102" s="14" t="s">
        <v>105</v>
      </c>
      <c r="B102" s="53" t="s">
        <v>106</v>
      </c>
      <c r="C102" s="100">
        <v>17499.9</v>
      </c>
      <c r="D102" s="99">
        <v>5261.798940000001</v>
      </c>
      <c r="E102" s="23">
        <f t="shared" si="12"/>
        <v>30.067594329110452</v>
      </c>
      <c r="F102" s="100">
        <v>30318.3</v>
      </c>
      <c r="G102" s="99">
        <v>12186</v>
      </c>
      <c r="H102" s="23">
        <f t="shared" si="15"/>
        <v>40.1935464719328</v>
      </c>
      <c r="I102" s="23">
        <f t="shared" si="17"/>
        <v>231.5937978428343</v>
      </c>
    </row>
    <row r="103" spans="1:9" ht="18.75">
      <c r="A103" s="49" t="s">
        <v>25</v>
      </c>
      <c r="B103" s="55" t="s">
        <v>107</v>
      </c>
      <c r="C103" s="61">
        <f>SUM(C104:C107)</f>
        <v>63100.074889999996</v>
      </c>
      <c r="D103" s="61">
        <f>SUM(D104:D107)</f>
        <v>31424.675909999998</v>
      </c>
      <c r="E103" s="63">
        <f t="shared" si="12"/>
        <v>49.80132902343058</v>
      </c>
      <c r="F103" s="62">
        <f>SUM(F104:F107)</f>
        <v>66622</v>
      </c>
      <c r="G103" s="62">
        <f>SUM(G104:G107)</f>
        <v>32175.6</v>
      </c>
      <c r="H103" s="63">
        <f t="shared" si="15"/>
        <v>48.295758157965835</v>
      </c>
      <c r="I103" s="32">
        <f t="shared" si="17"/>
        <v>102.389600109642</v>
      </c>
    </row>
    <row r="104" spans="1:9" ht="18.75">
      <c r="A104" s="14" t="s">
        <v>108</v>
      </c>
      <c r="B104" s="53" t="s">
        <v>109</v>
      </c>
      <c r="C104" s="97">
        <v>1604.0421399999998</v>
      </c>
      <c r="D104" s="99">
        <v>322.75282</v>
      </c>
      <c r="E104" s="23">
        <f t="shared" si="12"/>
        <v>20.121218261759633</v>
      </c>
      <c r="F104" s="97">
        <v>3016.9</v>
      </c>
      <c r="G104" s="99">
        <v>296.5</v>
      </c>
      <c r="H104" s="23">
        <f t="shared" si="15"/>
        <v>9.827969107361861</v>
      </c>
      <c r="I104" s="23">
        <f t="shared" si="17"/>
        <v>91.86596727489476</v>
      </c>
    </row>
    <row r="105" spans="1:9" ht="18.75">
      <c r="A105" s="14" t="s">
        <v>110</v>
      </c>
      <c r="B105" s="53" t="s">
        <v>111</v>
      </c>
      <c r="C105" s="97">
        <v>53552.53275</v>
      </c>
      <c r="D105" s="99">
        <v>27880.676079999997</v>
      </c>
      <c r="E105" s="23">
        <f t="shared" si="12"/>
        <v>52.0622921984955</v>
      </c>
      <c r="F105" s="97">
        <v>55853.5</v>
      </c>
      <c r="G105" s="99">
        <v>28189.5</v>
      </c>
      <c r="H105" s="23">
        <f t="shared" si="15"/>
        <v>50.47042709946557</v>
      </c>
      <c r="I105" s="23">
        <f t="shared" si="17"/>
        <v>101.10766295305707</v>
      </c>
    </row>
    <row r="106" spans="1:9" ht="18.75">
      <c r="A106" s="14" t="s">
        <v>112</v>
      </c>
      <c r="B106" s="53" t="s">
        <v>113</v>
      </c>
      <c r="C106" s="97">
        <v>7643.5</v>
      </c>
      <c r="D106" s="99">
        <v>3065.2470099999996</v>
      </c>
      <c r="E106" s="23">
        <f t="shared" si="12"/>
        <v>40.10266252371295</v>
      </c>
      <c r="F106" s="97">
        <v>7701.6</v>
      </c>
      <c r="G106" s="99">
        <v>3639.6</v>
      </c>
      <c r="H106" s="23">
        <f t="shared" si="15"/>
        <v>47.25771268307884</v>
      </c>
      <c r="I106" s="23">
        <f t="shared" si="17"/>
        <v>118.73757606242638</v>
      </c>
    </row>
    <row r="107" spans="1:9" ht="37.5">
      <c r="A107" s="14" t="s">
        <v>114</v>
      </c>
      <c r="B107" s="53" t="s">
        <v>115</v>
      </c>
      <c r="C107" s="97">
        <v>300</v>
      </c>
      <c r="D107" s="99">
        <v>156</v>
      </c>
      <c r="E107" s="23">
        <f t="shared" si="12"/>
        <v>52</v>
      </c>
      <c r="F107" s="97">
        <v>50</v>
      </c>
      <c r="G107" s="99">
        <v>50</v>
      </c>
      <c r="H107" s="23">
        <f t="shared" si="15"/>
        <v>100</v>
      </c>
      <c r="I107" s="23">
        <f t="shared" si="17"/>
        <v>32.05128205128205</v>
      </c>
    </row>
    <row r="108" spans="1:9" ht="18.75">
      <c r="A108" s="49" t="s">
        <v>26</v>
      </c>
      <c r="B108" s="55" t="s">
        <v>116</v>
      </c>
      <c r="C108" s="61">
        <f>SUM(C109:C111)</f>
        <v>14237.81418</v>
      </c>
      <c r="D108" s="61">
        <f>SUM(D109:D111)</f>
        <v>581.427</v>
      </c>
      <c r="E108" s="63">
        <f t="shared" si="12"/>
        <v>4.083681614673243</v>
      </c>
      <c r="F108" s="62">
        <f>SUM(F109:F110)</f>
        <v>54724.7</v>
      </c>
      <c r="G108" s="62">
        <f>SUM(G109:G110)</f>
        <v>27606.1</v>
      </c>
      <c r="H108" s="63">
        <f t="shared" si="15"/>
        <v>50.44541130421912</v>
      </c>
      <c r="I108" s="32">
        <f t="shared" si="17"/>
        <v>4747.990719385236</v>
      </c>
    </row>
    <row r="109" spans="1:9" ht="18.75">
      <c r="A109" s="14" t="s">
        <v>117</v>
      </c>
      <c r="B109" s="53" t="s">
        <v>118</v>
      </c>
      <c r="C109" s="100">
        <v>13492.81418</v>
      </c>
      <c r="D109" s="99">
        <v>94.674</v>
      </c>
      <c r="E109" s="23">
        <f t="shared" si="12"/>
        <v>0.7016623718151583</v>
      </c>
      <c r="F109" s="100">
        <v>54350.2</v>
      </c>
      <c r="G109" s="99">
        <v>27385.8</v>
      </c>
      <c r="H109" s="23">
        <f t="shared" si="15"/>
        <v>50.387671066527815</v>
      </c>
      <c r="I109" s="23">
        <f t="shared" si="17"/>
        <v>28926.421192724505</v>
      </c>
    </row>
    <row r="110" spans="1:9" ht="18.75">
      <c r="A110" s="14" t="s">
        <v>119</v>
      </c>
      <c r="B110" s="53" t="s">
        <v>120</v>
      </c>
      <c r="C110" s="100">
        <v>745</v>
      </c>
      <c r="D110" s="99">
        <v>486.753</v>
      </c>
      <c r="E110" s="23">
        <f t="shared" si="12"/>
        <v>65.33597315436242</v>
      </c>
      <c r="F110" s="100">
        <v>374.5</v>
      </c>
      <c r="G110" s="99">
        <v>220.3</v>
      </c>
      <c r="H110" s="23">
        <f t="shared" si="15"/>
        <v>58.825100133511356</v>
      </c>
      <c r="I110" s="23">
        <f t="shared" si="17"/>
        <v>45.259094448313625</v>
      </c>
    </row>
    <row r="111" spans="1:9" ht="37.5">
      <c r="A111" s="14" t="s">
        <v>139</v>
      </c>
      <c r="B111" s="53" t="s">
        <v>138</v>
      </c>
      <c r="C111" s="54">
        <v>0</v>
      </c>
      <c r="D111" s="54"/>
      <c r="E111" s="23" t="e">
        <f t="shared" si="12"/>
        <v>#DIV/0!</v>
      </c>
      <c r="F111" s="54"/>
      <c r="G111" s="54">
        <v>440.3</v>
      </c>
      <c r="H111" s="23"/>
      <c r="I111" s="23" t="e">
        <f t="shared" si="17"/>
        <v>#DIV/0!</v>
      </c>
    </row>
    <row r="112" spans="1:9" ht="18.75">
      <c r="A112" s="49" t="s">
        <v>27</v>
      </c>
      <c r="B112" s="55" t="s">
        <v>122</v>
      </c>
      <c r="C112" s="61">
        <f>SUM(C114)</f>
        <v>1300</v>
      </c>
      <c r="D112" s="62">
        <f>SUM(D114)</f>
        <v>840</v>
      </c>
      <c r="E112" s="63">
        <f t="shared" si="12"/>
        <v>64.61538461538461</v>
      </c>
      <c r="F112" s="62">
        <f>SUM(F113:F114)</f>
        <v>2275.3</v>
      </c>
      <c r="G112" s="62">
        <f>SUM(G113:G114)</f>
        <v>1147.4</v>
      </c>
      <c r="H112" s="63">
        <f aca="true" t="shared" si="18" ref="H112:H117">SUM(G112/F112*100)</f>
        <v>50.428514921109304</v>
      </c>
      <c r="I112" s="32">
        <f t="shared" si="17"/>
        <v>136.5952380952381</v>
      </c>
    </row>
    <row r="113" spans="1:9" ht="18.75">
      <c r="A113" s="57" t="s">
        <v>226</v>
      </c>
      <c r="B113" s="58" t="s">
        <v>227</v>
      </c>
      <c r="C113" s="59"/>
      <c r="D113" s="60"/>
      <c r="E113" s="56"/>
      <c r="F113" s="97">
        <v>800</v>
      </c>
      <c r="G113" s="98">
        <v>440.3</v>
      </c>
      <c r="H113" s="23">
        <f t="shared" si="18"/>
        <v>55.03750000000001</v>
      </c>
      <c r="I113" s="23">
        <v>0</v>
      </c>
    </row>
    <row r="114" spans="1:9" ht="22.5" customHeight="1">
      <c r="A114" s="14" t="s">
        <v>121</v>
      </c>
      <c r="B114" s="53" t="s">
        <v>123</v>
      </c>
      <c r="C114" s="100">
        <v>1300</v>
      </c>
      <c r="D114" s="99">
        <v>840</v>
      </c>
      <c r="E114" s="23">
        <f t="shared" si="12"/>
        <v>64.61538461538461</v>
      </c>
      <c r="F114" s="97">
        <v>1475.3</v>
      </c>
      <c r="G114" s="99">
        <v>707.1</v>
      </c>
      <c r="H114" s="23">
        <f t="shared" si="18"/>
        <v>47.92923473191893</v>
      </c>
      <c r="I114" s="23">
        <f t="shared" si="17"/>
        <v>84.17857142857143</v>
      </c>
    </row>
    <row r="115" spans="1:9" ht="36.75" customHeight="1">
      <c r="A115" s="66" t="s">
        <v>125</v>
      </c>
      <c r="B115" s="65" t="s">
        <v>124</v>
      </c>
      <c r="C115" s="62">
        <f>SUM(C116)</f>
        <v>21256.5711</v>
      </c>
      <c r="D115" s="62">
        <f>SUM(D116)</f>
        <v>9935.80392</v>
      </c>
      <c r="E115" s="63">
        <f t="shared" si="12"/>
        <v>46.74227029965336</v>
      </c>
      <c r="F115" s="62">
        <f>SUM(F116)</f>
        <v>16420.8</v>
      </c>
      <c r="G115" s="62">
        <f>SUM(G116)</f>
        <v>8071.8</v>
      </c>
      <c r="H115" s="63">
        <f t="shared" si="18"/>
        <v>49.15594855305467</v>
      </c>
      <c r="I115" s="32">
        <f t="shared" si="17"/>
        <v>81.23952591045094</v>
      </c>
    </row>
    <row r="116" spans="1:9" ht="36" customHeight="1">
      <c r="A116" s="67" t="s">
        <v>126</v>
      </c>
      <c r="B116" s="64" t="s">
        <v>127</v>
      </c>
      <c r="C116" s="97">
        <v>21256.5711</v>
      </c>
      <c r="D116" s="98">
        <v>9935.80392</v>
      </c>
      <c r="E116" s="23">
        <f t="shared" si="12"/>
        <v>46.74227029965336</v>
      </c>
      <c r="F116" s="97">
        <v>16420.8</v>
      </c>
      <c r="G116" s="98">
        <v>8071.8</v>
      </c>
      <c r="H116" s="23">
        <f t="shared" si="18"/>
        <v>49.15594855305467</v>
      </c>
      <c r="I116" s="23">
        <f t="shared" si="17"/>
        <v>81.23952591045094</v>
      </c>
    </row>
    <row r="117" spans="1:9" ht="23.25" customHeight="1">
      <c r="A117" s="13" t="s">
        <v>29</v>
      </c>
      <c r="B117" s="48"/>
      <c r="C117" s="32">
        <f>SUM(C69+C78+C80+C83+C89+C94+C100+C103+C108+C112+C115)</f>
        <v>1636659.2809800003</v>
      </c>
      <c r="D117" s="32">
        <f>SUM(D69+D78+D80+D83+D89+D94+D100+D103+D108+D112+D115)</f>
        <v>715859.0427999999</v>
      </c>
      <c r="E117" s="32">
        <f t="shared" si="12"/>
        <v>43.73903909745694</v>
      </c>
      <c r="F117" s="32">
        <f>SUM(F69+F78+F80+F83+F89+F94+F100+F103+F108+F112+F115)</f>
        <v>1729931.8</v>
      </c>
      <c r="G117" s="32">
        <f>SUM(G69+G78+G80+G83+G89+G94+G100+G103+G108+G112+G115)</f>
        <v>791869.2000000001</v>
      </c>
      <c r="H117" s="32">
        <f t="shared" si="18"/>
        <v>45.77459065149274</v>
      </c>
      <c r="I117" s="32">
        <f t="shared" si="17"/>
        <v>110.61803408988104</v>
      </c>
    </row>
    <row r="118" spans="1:9" ht="37.5">
      <c r="A118" s="14" t="s">
        <v>46</v>
      </c>
      <c r="B118" s="46"/>
      <c r="C118" s="54">
        <f>SUM(C67-C117)</f>
        <v>-73174.38098000013</v>
      </c>
      <c r="D118" s="54">
        <f>SUM(D67-D117)</f>
        <v>-40958.64280000003</v>
      </c>
      <c r="E118" s="54"/>
      <c r="F118" s="54">
        <f>SUM(F67-F117)</f>
        <v>-52514.10000000009</v>
      </c>
      <c r="G118" s="54">
        <f>SUM(G67-G117)</f>
        <v>-15591.90000000014</v>
      </c>
      <c r="H118" s="23"/>
      <c r="I118" s="23"/>
    </row>
    <row r="119" spans="1:9" ht="23.25" customHeight="1">
      <c r="A119" s="127" t="s">
        <v>31</v>
      </c>
      <c r="B119" s="127"/>
      <c r="C119" s="127"/>
      <c r="D119" s="127"/>
      <c r="E119" s="127"/>
      <c r="F119" s="127"/>
      <c r="G119" s="127"/>
      <c r="H119" s="127"/>
      <c r="I119" s="89"/>
    </row>
    <row r="120" spans="1:9" s="27" customFormat="1" ht="36" customHeight="1">
      <c r="A120" s="25" t="s">
        <v>32</v>
      </c>
      <c r="B120" s="104" t="s">
        <v>217</v>
      </c>
      <c r="C120" s="71">
        <v>22066.7</v>
      </c>
      <c r="D120" s="71">
        <v>0</v>
      </c>
      <c r="E120" s="23"/>
      <c r="F120" s="71">
        <v>30000</v>
      </c>
      <c r="G120" s="71">
        <v>50000</v>
      </c>
      <c r="H120" s="23"/>
      <c r="I120" s="23"/>
    </row>
    <row r="121" spans="1:9" s="27" customFormat="1" ht="37.5">
      <c r="A121" s="25" t="s">
        <v>33</v>
      </c>
      <c r="B121" s="104" t="s">
        <v>218</v>
      </c>
      <c r="C121" s="71">
        <v>-18166.7</v>
      </c>
      <c r="D121" s="71">
        <v>3900</v>
      </c>
      <c r="E121" s="23"/>
      <c r="F121" s="71">
        <v>-30000</v>
      </c>
      <c r="G121" s="71">
        <v>0</v>
      </c>
      <c r="H121" s="32"/>
      <c r="I121" s="32"/>
    </row>
    <row r="122" spans="1:9" s="27" customFormat="1" ht="42.75" customHeight="1">
      <c r="A122" s="25" t="s">
        <v>34</v>
      </c>
      <c r="B122" s="104" t="s">
        <v>219</v>
      </c>
      <c r="C122" s="23">
        <v>0</v>
      </c>
      <c r="D122" s="23">
        <v>0</v>
      </c>
      <c r="E122" s="23"/>
      <c r="F122" s="23">
        <v>0</v>
      </c>
      <c r="G122" s="23">
        <v>0</v>
      </c>
      <c r="H122" s="32"/>
      <c r="I122" s="32"/>
    </row>
    <row r="123" spans="1:9" s="27" customFormat="1" ht="42.75" customHeight="1">
      <c r="A123" s="25" t="s">
        <v>35</v>
      </c>
      <c r="B123" s="104" t="s">
        <v>220</v>
      </c>
      <c r="C123" s="23">
        <v>69274.4</v>
      </c>
      <c r="D123" s="23">
        <v>37058.6</v>
      </c>
      <c r="E123" s="23"/>
      <c r="F123" s="21">
        <v>52514.1</v>
      </c>
      <c r="G123" s="21">
        <v>-34408.1</v>
      </c>
      <c r="H123" s="23"/>
      <c r="I123" s="23"/>
    </row>
    <row r="124" spans="1:9" s="27" customFormat="1" ht="25.5" customHeight="1">
      <c r="A124" s="29" t="s">
        <v>36</v>
      </c>
      <c r="B124" s="29"/>
      <c r="C124" s="32">
        <f>SUM(C120:C123)</f>
        <v>73174.4</v>
      </c>
      <c r="D124" s="32">
        <f>SUM(D120:D123)</f>
        <v>40958.6</v>
      </c>
      <c r="E124" s="32"/>
      <c r="F124" s="32">
        <f>SUM(F120:F123)</f>
        <v>52514.1</v>
      </c>
      <c r="G124" s="32">
        <f>SUM(G120:G123)</f>
        <v>15591.900000000001</v>
      </c>
      <c r="H124" s="32"/>
      <c r="I124" s="32"/>
    </row>
    <row r="125" spans="1:9" ht="18.75">
      <c r="A125" s="15"/>
      <c r="B125" s="15"/>
      <c r="C125" s="15"/>
      <c r="D125" s="15"/>
      <c r="E125" s="15"/>
      <c r="F125" s="16"/>
      <c r="G125" s="16"/>
      <c r="H125" s="17"/>
      <c r="I125" s="17"/>
    </row>
    <row r="126" spans="1:9" ht="17.25" customHeight="1">
      <c r="A126" s="18"/>
      <c r="B126" s="18"/>
      <c r="C126" s="18"/>
      <c r="D126" s="18"/>
      <c r="E126" s="18"/>
      <c r="F126" s="18"/>
      <c r="G126" s="18"/>
      <c r="H126" s="19"/>
      <c r="I126" s="19"/>
    </row>
    <row r="127" spans="1:9" ht="18.75">
      <c r="A127" s="18"/>
      <c r="B127" s="18"/>
      <c r="C127" s="18"/>
      <c r="D127" s="18"/>
      <c r="E127" s="18"/>
      <c r="F127" s="18"/>
      <c r="G127" s="129"/>
      <c r="H127" s="130"/>
      <c r="I127" s="20"/>
    </row>
    <row r="128" spans="1:9" ht="18">
      <c r="A128" s="5"/>
      <c r="B128" s="5"/>
      <c r="C128" s="5"/>
      <c r="D128" s="5"/>
      <c r="E128" s="5"/>
      <c r="F128" s="6"/>
      <c r="G128" s="6"/>
      <c r="H128" s="7"/>
      <c r="I128" s="7"/>
    </row>
    <row r="129" spans="1:9" ht="18">
      <c r="A129" s="5"/>
      <c r="B129" s="5"/>
      <c r="C129" s="5"/>
      <c r="D129" s="5"/>
      <c r="E129" s="5"/>
      <c r="H129" s="4"/>
      <c r="I129" s="4"/>
    </row>
    <row r="130" spans="6:9" ht="15">
      <c r="F130" s="1"/>
      <c r="G130" s="1"/>
      <c r="H130" s="2"/>
      <c r="I130" s="2"/>
    </row>
    <row r="131" spans="6:9" ht="15">
      <c r="F131" s="1"/>
      <c r="G131" s="1"/>
      <c r="H131" s="2"/>
      <c r="I131" s="2"/>
    </row>
    <row r="134" spans="8:9" ht="12.75">
      <c r="H134" s="4"/>
      <c r="I134" s="4"/>
    </row>
    <row r="135" spans="8:9" ht="12.75">
      <c r="H135" s="4"/>
      <c r="I135" s="4"/>
    </row>
    <row r="136" spans="8:9" ht="12.75">
      <c r="H136" s="4"/>
      <c r="I136" s="4"/>
    </row>
    <row r="137" spans="8:9" ht="12.75">
      <c r="H137" s="4"/>
      <c r="I137" s="4"/>
    </row>
    <row r="138" spans="8:9" ht="12.75">
      <c r="H138" s="4"/>
      <c r="I138" s="4"/>
    </row>
    <row r="139" spans="8:9" ht="12.75">
      <c r="H139" s="4"/>
      <c r="I139" s="4"/>
    </row>
    <row r="140" spans="8:9" ht="12.75">
      <c r="H140" s="4"/>
      <c r="I140" s="4"/>
    </row>
    <row r="141" spans="8:9" ht="12.75">
      <c r="H141" s="4"/>
      <c r="I141" s="4"/>
    </row>
    <row r="142" spans="8:9" ht="12.75">
      <c r="H142" s="4"/>
      <c r="I142" s="4"/>
    </row>
    <row r="143" spans="8:9" ht="12.75">
      <c r="H143" s="4"/>
      <c r="I143" s="4"/>
    </row>
    <row r="144" spans="8:9" ht="12.75">
      <c r="H144" s="4"/>
      <c r="I144" s="4"/>
    </row>
    <row r="145" spans="8:9" ht="12.75">
      <c r="H145" s="4"/>
      <c r="I145" s="4"/>
    </row>
    <row r="146" spans="8:9" ht="12.75">
      <c r="H146" s="4"/>
      <c r="I146" s="4"/>
    </row>
    <row r="147" spans="8:9" ht="12.75">
      <c r="H147" s="4"/>
      <c r="I147" s="4"/>
    </row>
    <row r="148" spans="8:9" ht="12.75">
      <c r="H148" s="4"/>
      <c r="I148" s="4"/>
    </row>
    <row r="149" spans="8:9" ht="12.75">
      <c r="H149" s="4"/>
      <c r="I149" s="4"/>
    </row>
    <row r="150" spans="8:9" ht="12.75">
      <c r="H150" s="4"/>
      <c r="I150" s="4"/>
    </row>
    <row r="151" spans="8:9" ht="12.75">
      <c r="H151" s="4"/>
      <c r="I151" s="4"/>
    </row>
    <row r="152" spans="8:9" ht="12.75">
      <c r="H152" s="4"/>
      <c r="I152" s="4"/>
    </row>
    <row r="153" spans="8:9" ht="12.75">
      <c r="H153" s="4"/>
      <c r="I153" s="4"/>
    </row>
    <row r="154" spans="8:9" ht="12.75">
      <c r="H154" s="4"/>
      <c r="I154" s="4"/>
    </row>
    <row r="155" spans="8:9" ht="12.75">
      <c r="H155" s="4"/>
      <c r="I155" s="4"/>
    </row>
    <row r="156" spans="8:9" ht="12.75">
      <c r="H156" s="4"/>
      <c r="I156" s="4"/>
    </row>
    <row r="157" spans="8:9" ht="12.75">
      <c r="H157" s="4"/>
      <c r="I157" s="4"/>
    </row>
    <row r="158" spans="8:9" ht="12.75">
      <c r="H158" s="4"/>
      <c r="I158" s="4"/>
    </row>
    <row r="159" spans="8:9" ht="12.75">
      <c r="H159" s="4"/>
      <c r="I159" s="4"/>
    </row>
    <row r="160" spans="8:9" ht="12.75">
      <c r="H160" s="4"/>
      <c r="I160" s="4"/>
    </row>
    <row r="161" spans="8:9" ht="12.75">
      <c r="H161" s="4"/>
      <c r="I161" s="4"/>
    </row>
    <row r="162" spans="8:9" ht="12.75">
      <c r="H162" s="4"/>
      <c r="I162" s="4"/>
    </row>
    <row r="163" spans="8:9" ht="12.75">
      <c r="H163" s="4"/>
      <c r="I163" s="4"/>
    </row>
    <row r="164" spans="8:9" ht="12.75">
      <c r="H164" s="4"/>
      <c r="I164" s="4"/>
    </row>
    <row r="165" spans="8:9" ht="12.75">
      <c r="H165" s="4"/>
      <c r="I165" s="4"/>
    </row>
    <row r="166" spans="8:9" ht="12.75">
      <c r="H166" s="4"/>
      <c r="I166" s="4"/>
    </row>
    <row r="167" spans="8:9" ht="12.75">
      <c r="H167" s="4"/>
      <c r="I167" s="4"/>
    </row>
    <row r="168" spans="8:9" ht="12.75">
      <c r="H168" s="4"/>
      <c r="I168" s="4"/>
    </row>
    <row r="169" spans="8:9" ht="12.75">
      <c r="H169" s="4"/>
      <c r="I169" s="4"/>
    </row>
    <row r="170" spans="8:9" ht="12.75">
      <c r="H170" s="4"/>
      <c r="I170" s="4"/>
    </row>
    <row r="171" spans="8:9" ht="12.75">
      <c r="H171" s="4"/>
      <c r="I171" s="4"/>
    </row>
    <row r="172" spans="8:9" ht="12.75">
      <c r="H172" s="4"/>
      <c r="I172" s="4"/>
    </row>
    <row r="173" spans="8:9" ht="12.75">
      <c r="H173" s="4"/>
      <c r="I173" s="4"/>
    </row>
    <row r="174" spans="8:9" ht="12.75">
      <c r="H174" s="4"/>
      <c r="I174" s="4"/>
    </row>
    <row r="175" spans="8:9" ht="12.75">
      <c r="H175" s="4"/>
      <c r="I175" s="4"/>
    </row>
    <row r="176" spans="8:9" ht="12.75">
      <c r="H176" s="4"/>
      <c r="I176" s="4"/>
    </row>
    <row r="177" spans="8:9" ht="12.75">
      <c r="H177" s="4"/>
      <c r="I177" s="4"/>
    </row>
    <row r="178" spans="8:9" ht="12.75">
      <c r="H178" s="4"/>
      <c r="I178" s="4"/>
    </row>
    <row r="179" spans="8:9" ht="12.75">
      <c r="H179" s="4"/>
      <c r="I179" s="4"/>
    </row>
    <row r="180" spans="8:9" ht="12.75">
      <c r="H180" s="4"/>
      <c r="I180" s="4"/>
    </row>
    <row r="181" spans="8:9" ht="12.75">
      <c r="H181" s="4"/>
      <c r="I181" s="4"/>
    </row>
    <row r="182" spans="8:9" ht="12.75">
      <c r="H182" s="4"/>
      <c r="I182" s="4"/>
    </row>
    <row r="183" spans="8:9" ht="12.75">
      <c r="H183" s="4"/>
      <c r="I183" s="4"/>
    </row>
    <row r="184" spans="8:9" ht="12.75">
      <c r="H184" s="4"/>
      <c r="I184" s="4"/>
    </row>
    <row r="185" spans="8:9" ht="12.75">
      <c r="H185" s="4"/>
      <c r="I185" s="4"/>
    </row>
    <row r="186" spans="8:9" ht="12.75">
      <c r="H186" s="4"/>
      <c r="I186" s="4"/>
    </row>
    <row r="187" spans="8:9" ht="12.75">
      <c r="H187" s="4"/>
      <c r="I187" s="4"/>
    </row>
    <row r="188" spans="8:9" ht="12.75">
      <c r="H188" s="4"/>
      <c r="I188" s="4"/>
    </row>
    <row r="189" spans="8:9" ht="12.75">
      <c r="H189" s="4"/>
      <c r="I189" s="4"/>
    </row>
    <row r="190" spans="8:9" ht="12.75">
      <c r="H190" s="4"/>
      <c r="I190" s="4"/>
    </row>
    <row r="191" spans="8:9" ht="12.75">
      <c r="H191" s="4"/>
      <c r="I191" s="4"/>
    </row>
    <row r="192" spans="8:9" ht="12.75">
      <c r="H192" s="4"/>
      <c r="I192" s="4"/>
    </row>
    <row r="193" spans="8:9" ht="12.75">
      <c r="H193" s="4"/>
      <c r="I193" s="4"/>
    </row>
    <row r="194" spans="8:9" ht="12.75">
      <c r="H194" s="4"/>
      <c r="I194" s="4"/>
    </row>
    <row r="195" spans="8:9" ht="12.75">
      <c r="H195" s="4"/>
      <c r="I195" s="4"/>
    </row>
    <row r="196" spans="8:9" ht="12.75">
      <c r="H196" s="4"/>
      <c r="I196" s="4"/>
    </row>
    <row r="197" spans="8:9" ht="12.75">
      <c r="H197" s="4"/>
      <c r="I197" s="4"/>
    </row>
    <row r="198" spans="8:9" ht="12.75">
      <c r="H198" s="4"/>
      <c r="I198" s="4"/>
    </row>
    <row r="199" spans="8:9" ht="12.75">
      <c r="H199" s="4"/>
      <c r="I199" s="4"/>
    </row>
    <row r="200" spans="8:9" ht="12.75">
      <c r="H200" s="4"/>
      <c r="I200" s="4"/>
    </row>
    <row r="201" spans="8:9" ht="12.75">
      <c r="H201" s="4"/>
      <c r="I201" s="4"/>
    </row>
    <row r="202" spans="8:9" ht="12.75">
      <c r="H202" s="4"/>
      <c r="I202" s="4"/>
    </row>
    <row r="203" spans="8:9" ht="12.75">
      <c r="H203" s="4"/>
      <c r="I203" s="4"/>
    </row>
    <row r="204" spans="8:9" ht="12.75">
      <c r="H204" s="4"/>
      <c r="I204" s="4"/>
    </row>
    <row r="205" spans="8:9" ht="12.75">
      <c r="H205" s="4"/>
      <c r="I205" s="4"/>
    </row>
    <row r="206" spans="8:9" ht="12.75">
      <c r="H206" s="4"/>
      <c r="I206" s="4"/>
    </row>
    <row r="207" spans="8:9" ht="12.75">
      <c r="H207" s="4"/>
      <c r="I207" s="4"/>
    </row>
    <row r="208" spans="8:9" ht="12.75">
      <c r="H208" s="4"/>
      <c r="I208" s="4"/>
    </row>
    <row r="209" spans="8:9" ht="12.75">
      <c r="H209" s="4"/>
      <c r="I209" s="4"/>
    </row>
    <row r="210" spans="8:9" ht="12.75">
      <c r="H210" s="4"/>
      <c r="I210" s="4"/>
    </row>
    <row r="211" spans="8:9" ht="12.75">
      <c r="H211" s="4"/>
      <c r="I211" s="4"/>
    </row>
    <row r="212" spans="8:9" ht="12.75">
      <c r="H212" s="4"/>
      <c r="I212" s="4"/>
    </row>
    <row r="213" spans="8:9" ht="12.75">
      <c r="H213" s="4"/>
      <c r="I213" s="4"/>
    </row>
    <row r="214" spans="8:9" ht="12.75">
      <c r="H214" s="4"/>
      <c r="I214" s="4"/>
    </row>
    <row r="215" spans="8:9" ht="12.75">
      <c r="H215" s="4"/>
      <c r="I215" s="4"/>
    </row>
    <row r="216" spans="8:9" ht="12.75">
      <c r="H216" s="4"/>
      <c r="I216" s="4"/>
    </row>
    <row r="217" spans="8:9" ht="12.75">
      <c r="H217" s="4"/>
      <c r="I217" s="4"/>
    </row>
    <row r="218" spans="8:9" ht="12.75">
      <c r="H218" s="4"/>
      <c r="I218" s="4"/>
    </row>
    <row r="219" spans="8:9" ht="12.75">
      <c r="H219" s="4"/>
      <c r="I219" s="4"/>
    </row>
    <row r="220" spans="8:9" ht="12.75">
      <c r="H220" s="4"/>
      <c r="I220" s="4"/>
    </row>
    <row r="221" spans="8:9" ht="12.75">
      <c r="H221" s="4"/>
      <c r="I221" s="4"/>
    </row>
    <row r="222" spans="8:9" ht="12.75">
      <c r="H222" s="4"/>
      <c r="I222" s="4"/>
    </row>
    <row r="223" spans="8:9" ht="12.75">
      <c r="H223" s="4"/>
      <c r="I223" s="4"/>
    </row>
    <row r="224" spans="8:9" ht="12.75">
      <c r="H224" s="4"/>
      <c r="I224" s="4"/>
    </row>
    <row r="225" spans="8:9" ht="12.75">
      <c r="H225" s="4"/>
      <c r="I225" s="4"/>
    </row>
    <row r="226" spans="8:9" ht="12.75">
      <c r="H226" s="4"/>
      <c r="I226" s="4"/>
    </row>
    <row r="227" spans="8:9" ht="12.75">
      <c r="H227" s="4"/>
      <c r="I227" s="4"/>
    </row>
    <row r="228" spans="8:9" ht="12.75">
      <c r="H228" s="4"/>
      <c r="I228" s="4"/>
    </row>
    <row r="229" spans="8:9" ht="12.75">
      <c r="H229" s="4"/>
      <c r="I229" s="4"/>
    </row>
    <row r="230" spans="8:9" ht="12.75">
      <c r="H230" s="4"/>
      <c r="I230" s="4"/>
    </row>
    <row r="231" spans="8:9" ht="12.75">
      <c r="H231" s="4"/>
      <c r="I231" s="4"/>
    </row>
    <row r="232" spans="8:9" ht="12.75">
      <c r="H232" s="4"/>
      <c r="I232" s="4"/>
    </row>
    <row r="233" spans="8:9" ht="12.75">
      <c r="H233" s="4"/>
      <c r="I233" s="4"/>
    </row>
    <row r="234" spans="8:9" ht="12.75">
      <c r="H234" s="4"/>
      <c r="I234" s="4"/>
    </row>
    <row r="235" spans="8:9" ht="12.75">
      <c r="H235" s="4"/>
      <c r="I235" s="4"/>
    </row>
    <row r="236" spans="8:9" ht="12.75">
      <c r="H236" s="4"/>
      <c r="I236" s="4"/>
    </row>
    <row r="237" spans="8:9" ht="12.75">
      <c r="H237" s="4"/>
      <c r="I237" s="4"/>
    </row>
    <row r="238" spans="8:9" ht="12.75">
      <c r="H238" s="4"/>
      <c r="I238" s="4"/>
    </row>
    <row r="239" spans="8:9" ht="12.75">
      <c r="H239" s="4"/>
      <c r="I239" s="4"/>
    </row>
    <row r="240" spans="8:9" ht="12.75">
      <c r="H240" s="4"/>
      <c r="I240" s="4"/>
    </row>
    <row r="241" spans="8:9" ht="12.75">
      <c r="H241" s="4"/>
      <c r="I241" s="4"/>
    </row>
    <row r="242" spans="8:9" ht="12.75">
      <c r="H242" s="4"/>
      <c r="I242" s="4"/>
    </row>
    <row r="243" spans="8:9" ht="12.75">
      <c r="H243" s="4"/>
      <c r="I243" s="4"/>
    </row>
    <row r="244" spans="8:9" ht="12.75">
      <c r="H244" s="4"/>
      <c r="I244" s="4"/>
    </row>
    <row r="245" spans="8:9" ht="12.75">
      <c r="H245" s="4"/>
      <c r="I245" s="4"/>
    </row>
    <row r="246" spans="8:9" ht="12.75">
      <c r="H246" s="4"/>
      <c r="I246" s="4"/>
    </row>
    <row r="247" spans="8:9" ht="12.75">
      <c r="H247" s="4"/>
      <c r="I247" s="4"/>
    </row>
    <row r="248" spans="8:9" ht="12.75">
      <c r="H248" s="4"/>
      <c r="I248" s="4"/>
    </row>
    <row r="249" spans="8:9" ht="12.75">
      <c r="H249" s="4"/>
      <c r="I249" s="4"/>
    </row>
    <row r="250" spans="8:9" ht="12.75">
      <c r="H250" s="4"/>
      <c r="I250" s="4"/>
    </row>
    <row r="251" spans="8:9" ht="12.75">
      <c r="H251" s="4"/>
      <c r="I251" s="4"/>
    </row>
    <row r="252" spans="8:9" ht="12.75">
      <c r="H252" s="4"/>
      <c r="I252" s="4"/>
    </row>
    <row r="253" spans="8:9" ht="12.75">
      <c r="H253" s="4"/>
      <c r="I253" s="4"/>
    </row>
    <row r="254" spans="8:9" ht="12.75">
      <c r="H254" s="4"/>
      <c r="I254" s="4"/>
    </row>
    <row r="255" spans="8:9" ht="12.75">
      <c r="H255" s="4"/>
      <c r="I255" s="4"/>
    </row>
    <row r="256" spans="8:9" ht="12.75">
      <c r="H256" s="4"/>
      <c r="I256" s="4"/>
    </row>
    <row r="257" spans="8:9" ht="12.75">
      <c r="H257" s="4"/>
      <c r="I257" s="4"/>
    </row>
    <row r="258" spans="8:9" ht="12.75">
      <c r="H258" s="4"/>
      <c r="I258" s="4"/>
    </row>
    <row r="259" spans="8:9" ht="12.75">
      <c r="H259" s="4"/>
      <c r="I259" s="4"/>
    </row>
    <row r="260" spans="8:9" ht="12.75">
      <c r="H260" s="4"/>
      <c r="I260" s="4"/>
    </row>
    <row r="261" spans="8:9" ht="12.75">
      <c r="H261" s="4"/>
      <c r="I261" s="4"/>
    </row>
    <row r="262" spans="8:9" ht="12.75">
      <c r="H262" s="4"/>
      <c r="I262" s="4"/>
    </row>
    <row r="263" spans="8:9" ht="12.75">
      <c r="H263" s="4"/>
      <c r="I263" s="4"/>
    </row>
    <row r="264" spans="8:9" ht="12.75">
      <c r="H264" s="4"/>
      <c r="I264" s="4"/>
    </row>
    <row r="265" spans="8:9" ht="12.75">
      <c r="H265" s="4"/>
      <c r="I265" s="4"/>
    </row>
    <row r="266" spans="8:9" ht="12.75">
      <c r="H266" s="4"/>
      <c r="I266" s="4"/>
    </row>
    <row r="267" spans="8:9" ht="12.75">
      <c r="H267" s="4"/>
      <c r="I267" s="4"/>
    </row>
    <row r="268" spans="8:9" ht="12.75">
      <c r="H268" s="4"/>
      <c r="I268" s="4"/>
    </row>
    <row r="269" spans="8:9" ht="12.75">
      <c r="H269" s="4"/>
      <c r="I269" s="4"/>
    </row>
    <row r="270" spans="8:9" ht="12.75">
      <c r="H270" s="4"/>
      <c r="I270" s="4"/>
    </row>
    <row r="271" spans="8:9" ht="12.75">
      <c r="H271" s="4"/>
      <c r="I271" s="4"/>
    </row>
    <row r="272" spans="8:9" ht="12.75">
      <c r="H272" s="4"/>
      <c r="I272" s="4"/>
    </row>
    <row r="273" spans="8:9" ht="12.75">
      <c r="H273" s="4"/>
      <c r="I273" s="4"/>
    </row>
    <row r="274" spans="8:9" ht="12.75">
      <c r="H274" s="4"/>
      <c r="I274" s="4"/>
    </row>
    <row r="275" spans="8:9" ht="12.75">
      <c r="H275" s="4"/>
      <c r="I275" s="4"/>
    </row>
    <row r="276" spans="8:9" ht="12.75">
      <c r="H276" s="4"/>
      <c r="I276" s="4"/>
    </row>
    <row r="277" spans="8:9" ht="12.75">
      <c r="H277" s="4"/>
      <c r="I277" s="4"/>
    </row>
    <row r="278" spans="8:9" ht="12.75">
      <c r="H278" s="4"/>
      <c r="I278" s="4"/>
    </row>
    <row r="279" spans="8:9" ht="12.75">
      <c r="H279" s="4"/>
      <c r="I279" s="4"/>
    </row>
    <row r="280" spans="8:9" ht="12.75">
      <c r="H280" s="4"/>
      <c r="I280" s="4"/>
    </row>
    <row r="281" spans="8:9" ht="12.75">
      <c r="H281" s="4"/>
      <c r="I281" s="4"/>
    </row>
    <row r="282" spans="8:9" ht="12.75">
      <c r="H282" s="4"/>
      <c r="I282" s="4"/>
    </row>
    <row r="283" spans="8:9" ht="12.75">
      <c r="H283" s="4"/>
      <c r="I283" s="4"/>
    </row>
    <row r="284" spans="8:9" ht="12.75">
      <c r="H284" s="4"/>
      <c r="I284" s="4"/>
    </row>
    <row r="285" spans="8:9" ht="12.75">
      <c r="H285" s="4"/>
      <c r="I285" s="4"/>
    </row>
    <row r="286" spans="8:9" ht="12.75">
      <c r="H286" s="4"/>
      <c r="I286" s="4"/>
    </row>
    <row r="287" spans="8:9" ht="12.75">
      <c r="H287" s="4"/>
      <c r="I287" s="4"/>
    </row>
    <row r="288" spans="8:9" ht="12.75">
      <c r="H288" s="4"/>
      <c r="I288" s="4"/>
    </row>
    <row r="289" spans="8:9" ht="12.75">
      <c r="H289" s="4"/>
      <c r="I289" s="4"/>
    </row>
    <row r="290" spans="8:9" ht="12.75">
      <c r="H290" s="4"/>
      <c r="I290" s="4"/>
    </row>
    <row r="291" spans="8:9" ht="12.75">
      <c r="H291" s="4"/>
      <c r="I291" s="4"/>
    </row>
    <row r="292" spans="8:9" ht="12.75">
      <c r="H292" s="4"/>
      <c r="I292" s="4"/>
    </row>
    <row r="293" spans="8:9" ht="12.75">
      <c r="H293" s="4"/>
      <c r="I293" s="4"/>
    </row>
    <row r="294" spans="8:9" ht="12.75">
      <c r="H294" s="4"/>
      <c r="I294" s="4"/>
    </row>
    <row r="295" spans="8:9" ht="12.75">
      <c r="H295" s="4"/>
      <c r="I295" s="4"/>
    </row>
  </sheetData>
  <sheetProtection/>
  <mergeCells count="10">
    <mergeCell ref="A1:I1"/>
    <mergeCell ref="C4:E4"/>
    <mergeCell ref="A4:A5"/>
    <mergeCell ref="F4:H4"/>
    <mergeCell ref="I4:I5"/>
    <mergeCell ref="B4:B5"/>
    <mergeCell ref="A6:I6"/>
    <mergeCell ref="G127:H127"/>
    <mergeCell ref="A68:H68"/>
    <mergeCell ref="A119:H119"/>
  </mergeCells>
  <printOptions/>
  <pageMargins left="0.2362204724409449" right="0.2755905511811024" top="0.4724409448818898" bottom="0.5905511811023623" header="0.5118110236220472" footer="0.5118110236220472"/>
  <pageSetup fitToHeight="0" fitToWidth="1" horizontalDpi="600" verticalDpi="600" orientation="portrait" paperSize="9" scale="56" r:id="rId1"/>
  <rowBreaks count="3" manualBreakCount="3">
    <brk id="47" max="8" man="1"/>
    <brk id="71" max="8" man="1"/>
    <brk id="11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9"/>
  <sheetViews>
    <sheetView zoomScale="68" zoomScaleNormal="68" zoomScaleSheetLayoutView="68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" sqref="A5:I5"/>
    </sheetView>
  </sheetViews>
  <sheetFormatPr defaultColWidth="9.00390625" defaultRowHeight="12.75"/>
  <cols>
    <col min="1" max="1" width="45.25390625" style="3" customWidth="1"/>
    <col min="2" max="2" width="25.875" style="3" customWidth="1"/>
    <col min="3" max="3" width="18.25390625" style="3" customWidth="1"/>
    <col min="4" max="4" width="18.375" style="3" customWidth="1"/>
    <col min="5" max="5" width="15.625" style="3" customWidth="1"/>
    <col min="6" max="6" width="18.75390625" style="3" customWidth="1"/>
    <col min="7" max="7" width="17.375" style="3" customWidth="1"/>
    <col min="8" max="8" width="13.25390625" style="3" customWidth="1"/>
    <col min="9" max="9" width="16.00390625" style="3" customWidth="1"/>
    <col min="10" max="16384" width="9.125" style="3" customWidth="1"/>
  </cols>
  <sheetData>
    <row r="1" spans="1:13" ht="30.75" customHeight="1">
      <c r="A1" s="131" t="s">
        <v>243</v>
      </c>
      <c r="B1" s="131"/>
      <c r="C1" s="131"/>
      <c r="D1" s="131"/>
      <c r="E1" s="131"/>
      <c r="F1" s="131"/>
      <c r="G1" s="131"/>
      <c r="H1" s="131"/>
      <c r="I1" s="132"/>
      <c r="J1" s="8"/>
      <c r="K1" s="8"/>
      <c r="L1" s="8"/>
      <c r="M1" s="8"/>
    </row>
    <row r="2" spans="1:13" ht="18" customHeight="1">
      <c r="A2" s="42"/>
      <c r="B2" s="42"/>
      <c r="C2" s="42"/>
      <c r="D2" s="9"/>
      <c r="E2" s="9"/>
      <c r="F2" s="42"/>
      <c r="G2" s="42"/>
      <c r="H2" s="42"/>
      <c r="I2" s="42"/>
      <c r="J2" s="8"/>
      <c r="K2" s="8"/>
      <c r="L2" s="8"/>
      <c r="M2" s="8"/>
    </row>
    <row r="3" spans="1:9" ht="18.75" customHeight="1">
      <c r="A3" s="141" t="s">
        <v>135</v>
      </c>
      <c r="B3" s="141" t="s">
        <v>50</v>
      </c>
      <c r="C3" s="133" t="s">
        <v>233</v>
      </c>
      <c r="D3" s="133"/>
      <c r="E3" s="133"/>
      <c r="F3" s="136" t="s">
        <v>242</v>
      </c>
      <c r="G3" s="137"/>
      <c r="H3" s="137"/>
      <c r="I3" s="138" t="s">
        <v>249</v>
      </c>
    </row>
    <row r="4" spans="1:9" s="27" customFormat="1" ht="46.5" customHeight="1">
      <c r="A4" s="142"/>
      <c r="B4" s="142"/>
      <c r="C4" s="22" t="s">
        <v>48</v>
      </c>
      <c r="D4" s="22" t="s">
        <v>237</v>
      </c>
      <c r="E4" s="22" t="s">
        <v>47</v>
      </c>
      <c r="F4" s="22" t="s">
        <v>48</v>
      </c>
      <c r="G4" s="22" t="s">
        <v>237</v>
      </c>
      <c r="H4" s="22" t="s">
        <v>47</v>
      </c>
      <c r="I4" s="139"/>
    </row>
    <row r="5" spans="1:9" s="27" customFormat="1" ht="18.75">
      <c r="A5" s="140" t="s">
        <v>0</v>
      </c>
      <c r="B5" s="140"/>
      <c r="C5" s="140"/>
      <c r="D5" s="140"/>
      <c r="E5" s="140"/>
      <c r="F5" s="140"/>
      <c r="G5" s="140"/>
      <c r="H5" s="140"/>
      <c r="I5" s="143"/>
    </row>
    <row r="6" spans="1:9" s="76" customFormat="1" ht="29.25" customHeight="1">
      <c r="A6" s="75" t="s">
        <v>15</v>
      </c>
      <c r="B6" s="117" t="s">
        <v>143</v>
      </c>
      <c r="C6" s="87">
        <f>C7+C9+C11+C15+C18+C22+C26+C28+C31+C35+C37+C51</f>
        <v>409977.19999999995</v>
      </c>
      <c r="D6" s="87">
        <f>D7+D9+D11+D15+D18+D22+D26+D28+D31+D35+D37+D51</f>
        <v>134706.10000000003</v>
      </c>
      <c r="E6" s="87">
        <f>SUM(D6/C6*100)</f>
        <v>32.8569735097464</v>
      </c>
      <c r="F6" s="87">
        <f>F7+F9+F11+F15+F18+F22+F26+F28+F31+F35+F37+F51</f>
        <v>361674.1</v>
      </c>
      <c r="G6" s="87">
        <f>G7+G9+G11+G15+G18+G22+G26+G28+G31+G35+G37+G51</f>
        <v>153956.00000000003</v>
      </c>
      <c r="H6" s="87">
        <f>SUM(G6/F6*100)</f>
        <v>42.56760437089635</v>
      </c>
      <c r="I6" s="87">
        <f>G6/D6%</f>
        <v>114.29029568816853</v>
      </c>
    </row>
    <row r="7" spans="1:9" s="76" customFormat="1" ht="30.75" customHeight="1">
      <c r="A7" s="75" t="s">
        <v>144</v>
      </c>
      <c r="B7" s="117" t="s">
        <v>145</v>
      </c>
      <c r="C7" s="87">
        <f aca="true" t="shared" si="0" ref="C7:I7">C8</f>
        <v>197815.8</v>
      </c>
      <c r="D7" s="87">
        <f t="shared" si="0"/>
        <v>88165.2</v>
      </c>
      <c r="E7" s="87">
        <f t="shared" si="0"/>
        <v>44.56934178159682</v>
      </c>
      <c r="F7" s="87">
        <f t="shared" si="0"/>
        <v>203378.1</v>
      </c>
      <c r="G7" s="87">
        <f t="shared" si="0"/>
        <v>98914.3</v>
      </c>
      <c r="H7" s="87">
        <f t="shared" si="0"/>
        <v>48.63566922888944</v>
      </c>
      <c r="I7" s="87">
        <f t="shared" si="0"/>
        <v>112.19199865706652</v>
      </c>
    </row>
    <row r="8" spans="1:9" s="27" customFormat="1" ht="18.75">
      <c r="A8" s="31" t="s">
        <v>3</v>
      </c>
      <c r="B8" s="104" t="s">
        <v>146</v>
      </c>
      <c r="C8" s="23">
        <v>197815.8</v>
      </c>
      <c r="D8" s="23">
        <v>88165.2</v>
      </c>
      <c r="E8" s="23">
        <f aca="true" t="shared" si="1" ref="E8:E37">SUM(D8/C8*100)</f>
        <v>44.56934178159682</v>
      </c>
      <c r="F8" s="23">
        <v>203378.1</v>
      </c>
      <c r="G8" s="23">
        <v>98914.3</v>
      </c>
      <c r="H8" s="23">
        <f aca="true" t="shared" si="2" ref="H8:H50">SUM(G8/F8*100)</f>
        <v>48.63566922888944</v>
      </c>
      <c r="I8" s="23">
        <f aca="true" t="shared" si="3" ref="I8:I51">G8/D8%</f>
        <v>112.19199865706652</v>
      </c>
    </row>
    <row r="9" spans="1:9" s="77" customFormat="1" ht="60.75" customHeight="1">
      <c r="A9" s="30" t="s">
        <v>147</v>
      </c>
      <c r="B9" s="118" t="s">
        <v>148</v>
      </c>
      <c r="C9" s="87">
        <f>C10</f>
        <v>10758.4</v>
      </c>
      <c r="D9" s="87">
        <f>D10</f>
        <v>9763.1</v>
      </c>
      <c r="E9" s="23">
        <f t="shared" si="1"/>
        <v>90.74862433075552</v>
      </c>
      <c r="F9" s="87">
        <f>F10</f>
        <v>19453.9</v>
      </c>
      <c r="G9" s="87">
        <f>G10</f>
        <v>10523.2</v>
      </c>
      <c r="H9" s="87">
        <f t="shared" si="2"/>
        <v>54.09300962788952</v>
      </c>
      <c r="I9" s="23">
        <f t="shared" si="3"/>
        <v>107.7854370025914</v>
      </c>
    </row>
    <row r="10" spans="1:9" s="27" customFormat="1" ht="56.25">
      <c r="A10" s="78" t="s">
        <v>221</v>
      </c>
      <c r="B10" s="104" t="s">
        <v>149</v>
      </c>
      <c r="C10" s="23">
        <v>10758.4</v>
      </c>
      <c r="D10" s="23">
        <v>9763.1</v>
      </c>
      <c r="E10" s="23">
        <f t="shared" si="1"/>
        <v>90.74862433075552</v>
      </c>
      <c r="F10" s="23">
        <v>19453.9</v>
      </c>
      <c r="G10" s="23">
        <v>10523.2</v>
      </c>
      <c r="H10" s="23">
        <f t="shared" si="2"/>
        <v>54.09300962788952</v>
      </c>
      <c r="I10" s="23">
        <f t="shared" si="3"/>
        <v>107.7854370025914</v>
      </c>
    </row>
    <row r="11" spans="1:9" s="77" customFormat="1" ht="31.5" customHeight="1">
      <c r="A11" s="30" t="s">
        <v>150</v>
      </c>
      <c r="B11" s="118" t="s">
        <v>151</v>
      </c>
      <c r="C11" s="87">
        <f>SUM(C12:C14)</f>
        <v>46302</v>
      </c>
      <c r="D11" s="87">
        <f>SUM(D12:D14)</f>
        <v>22611.7</v>
      </c>
      <c r="E11" s="87">
        <f t="shared" si="1"/>
        <v>48.83525549652283</v>
      </c>
      <c r="F11" s="87">
        <f>SUM(F12:F14)</f>
        <v>42598.5</v>
      </c>
      <c r="G11" s="87">
        <f>SUM(G12:G14)</f>
        <v>21950.2</v>
      </c>
      <c r="H11" s="87">
        <f t="shared" si="2"/>
        <v>51.5281054497224</v>
      </c>
      <c r="I11" s="87">
        <f t="shared" si="3"/>
        <v>97.07452336622191</v>
      </c>
    </row>
    <row r="12" spans="1:9" s="27" customFormat="1" ht="18.75">
      <c r="A12" s="31" t="s">
        <v>9</v>
      </c>
      <c r="B12" s="104" t="s">
        <v>152</v>
      </c>
      <c r="C12" s="23">
        <v>37694.8</v>
      </c>
      <c r="D12" s="23">
        <v>17242.9</v>
      </c>
      <c r="E12" s="23">
        <f t="shared" si="1"/>
        <v>45.74344471916551</v>
      </c>
      <c r="F12" s="23">
        <v>34450.8</v>
      </c>
      <c r="G12" s="23">
        <v>15908.4</v>
      </c>
      <c r="H12" s="23">
        <f t="shared" si="2"/>
        <v>46.17715698909749</v>
      </c>
      <c r="I12" s="23">
        <f t="shared" si="3"/>
        <v>92.2605826166132</v>
      </c>
    </row>
    <row r="13" spans="1:9" s="27" customFormat="1" ht="37.5">
      <c r="A13" s="31" t="s">
        <v>16</v>
      </c>
      <c r="B13" s="104" t="s">
        <v>153</v>
      </c>
      <c r="C13" s="23">
        <v>5405.5</v>
      </c>
      <c r="D13" s="23">
        <v>3521.7</v>
      </c>
      <c r="E13" s="23">
        <f t="shared" si="1"/>
        <v>65.15030986957728</v>
      </c>
      <c r="F13" s="23">
        <v>5309.7</v>
      </c>
      <c r="G13" s="23">
        <v>4444.8</v>
      </c>
      <c r="H13" s="23">
        <f t="shared" si="2"/>
        <v>83.7109441211368</v>
      </c>
      <c r="I13" s="23">
        <f t="shared" si="3"/>
        <v>126.21177272340064</v>
      </c>
    </row>
    <row r="14" spans="1:9" s="27" customFormat="1" ht="56.25">
      <c r="A14" s="31" t="s">
        <v>39</v>
      </c>
      <c r="B14" s="104" t="s">
        <v>154</v>
      </c>
      <c r="C14" s="23">
        <v>3201.7</v>
      </c>
      <c r="D14" s="23">
        <v>1847.1</v>
      </c>
      <c r="E14" s="23">
        <f t="shared" si="1"/>
        <v>57.69122653590281</v>
      </c>
      <c r="F14" s="23">
        <v>2838</v>
      </c>
      <c r="G14" s="23">
        <v>1597</v>
      </c>
      <c r="H14" s="23">
        <f t="shared" si="2"/>
        <v>56.27202255109231</v>
      </c>
      <c r="I14" s="23">
        <f t="shared" si="3"/>
        <v>86.45985599047155</v>
      </c>
    </row>
    <row r="15" spans="1:9" s="77" customFormat="1" ht="27" customHeight="1">
      <c r="A15" s="30" t="s">
        <v>4</v>
      </c>
      <c r="B15" s="118" t="s">
        <v>159</v>
      </c>
      <c r="C15" s="87">
        <f>SUM(C16:C16)</f>
        <v>8130</v>
      </c>
      <c r="D15" s="87">
        <f>SUM(D16:D17)</f>
        <v>2676.1</v>
      </c>
      <c r="E15" s="87">
        <f t="shared" si="1"/>
        <v>32.916359163591636</v>
      </c>
      <c r="F15" s="87">
        <f>SUM(F16:F17)</f>
        <v>5915</v>
      </c>
      <c r="G15" s="87">
        <f>SUM(G16:G17)</f>
        <v>4253.6</v>
      </c>
      <c r="H15" s="87">
        <f>SUM(G15/F15*100)</f>
        <v>71.91208791208791</v>
      </c>
      <c r="I15" s="87">
        <f>G15/D15%</f>
        <v>158.94772243189718</v>
      </c>
    </row>
    <row r="16" spans="1:9" s="27" customFormat="1" ht="63" customHeight="1">
      <c r="A16" s="78" t="s">
        <v>222</v>
      </c>
      <c r="B16" s="104" t="s">
        <v>160</v>
      </c>
      <c r="C16" s="23">
        <v>8130</v>
      </c>
      <c r="D16" s="23">
        <v>2656.1</v>
      </c>
      <c r="E16" s="23">
        <f t="shared" si="1"/>
        <v>32.67035670356703</v>
      </c>
      <c r="F16" s="23">
        <v>5750</v>
      </c>
      <c r="G16" s="23">
        <v>4058.6</v>
      </c>
      <c r="H16" s="23">
        <f t="shared" si="2"/>
        <v>70.58434782608695</v>
      </c>
      <c r="I16" s="23">
        <f t="shared" si="3"/>
        <v>152.8029818154437</v>
      </c>
    </row>
    <row r="17" spans="1:9" s="27" customFormat="1" ht="63" customHeight="1">
      <c r="A17" s="78" t="s">
        <v>224</v>
      </c>
      <c r="B17" s="104" t="s">
        <v>225</v>
      </c>
      <c r="C17" s="23">
        <v>0</v>
      </c>
      <c r="D17" s="23">
        <v>20</v>
      </c>
      <c r="E17" s="23" t="e">
        <f t="shared" si="1"/>
        <v>#DIV/0!</v>
      </c>
      <c r="F17" s="23">
        <v>165</v>
      </c>
      <c r="G17" s="23">
        <v>195</v>
      </c>
      <c r="H17" s="23">
        <f t="shared" si="2"/>
        <v>118.18181818181819</v>
      </c>
      <c r="I17" s="23">
        <f t="shared" si="3"/>
        <v>975</v>
      </c>
    </row>
    <row r="18" spans="1:9" s="77" customFormat="1" ht="0.75" customHeight="1">
      <c r="A18" s="30" t="s">
        <v>45</v>
      </c>
      <c r="B18" s="118" t="s">
        <v>162</v>
      </c>
      <c r="C18" s="87">
        <f>C19</f>
        <v>0</v>
      </c>
      <c r="D18" s="87">
        <f>D19</f>
        <v>0</v>
      </c>
      <c r="E18" s="87"/>
      <c r="F18" s="87">
        <f>F19</f>
        <v>0</v>
      </c>
      <c r="G18" s="87">
        <f>G19</f>
        <v>0</v>
      </c>
      <c r="H18" s="87"/>
      <c r="I18" s="87" t="e">
        <f>G18/D18%</f>
        <v>#DIV/0!</v>
      </c>
    </row>
    <row r="19" spans="1:9" s="27" customFormat="1" ht="66.75" customHeight="1" hidden="1">
      <c r="A19" s="31" t="s">
        <v>163</v>
      </c>
      <c r="B19" s="104" t="s">
        <v>164</v>
      </c>
      <c r="C19" s="23">
        <v>0</v>
      </c>
      <c r="D19" s="23">
        <v>0</v>
      </c>
      <c r="E19" s="23"/>
      <c r="F19" s="23">
        <v>0</v>
      </c>
      <c r="G19" s="23">
        <v>0</v>
      </c>
      <c r="H19" s="23"/>
      <c r="I19" s="23" t="e">
        <f t="shared" si="3"/>
        <v>#DIV/0!</v>
      </c>
    </row>
    <row r="20" spans="1:9" s="27" customFormat="1" ht="34.5" customHeight="1" hidden="1">
      <c r="A20" s="31" t="s">
        <v>155</v>
      </c>
      <c r="B20" s="104" t="s">
        <v>165</v>
      </c>
      <c r="C20" s="23">
        <v>0</v>
      </c>
      <c r="D20" s="23">
        <v>0</v>
      </c>
      <c r="E20" s="23"/>
      <c r="F20" s="23">
        <v>0</v>
      </c>
      <c r="G20" s="23">
        <v>0</v>
      </c>
      <c r="H20" s="23"/>
      <c r="I20" s="23" t="e">
        <f t="shared" si="3"/>
        <v>#DIV/0!</v>
      </c>
    </row>
    <row r="21" spans="1:9" s="27" customFormat="1" ht="57.75" customHeight="1" hidden="1">
      <c r="A21" s="31" t="s">
        <v>166</v>
      </c>
      <c r="B21" s="104" t="s">
        <v>167</v>
      </c>
      <c r="C21" s="23">
        <v>0</v>
      </c>
      <c r="D21" s="23">
        <v>0</v>
      </c>
      <c r="E21" s="23"/>
      <c r="F21" s="23">
        <v>0</v>
      </c>
      <c r="G21" s="23">
        <v>0</v>
      </c>
      <c r="H21" s="23"/>
      <c r="I21" s="23" t="e">
        <f t="shared" si="3"/>
        <v>#DIV/0!</v>
      </c>
    </row>
    <row r="22" spans="1:9" s="77" customFormat="1" ht="45.75" customHeight="1">
      <c r="A22" s="30" t="s">
        <v>10</v>
      </c>
      <c r="B22" s="118" t="s">
        <v>168</v>
      </c>
      <c r="C22" s="87">
        <f>SUM(C23:C25)</f>
        <v>13840</v>
      </c>
      <c r="D22" s="87">
        <f>SUM(D23:D25)</f>
        <v>5974.299999999999</v>
      </c>
      <c r="E22" s="87">
        <f t="shared" si="1"/>
        <v>43.16690751445086</v>
      </c>
      <c r="F22" s="87">
        <f>SUM(F23:F25)</f>
        <v>11994.4</v>
      </c>
      <c r="G22" s="87">
        <f>SUM(G23:G25)</f>
        <v>6585.900000000001</v>
      </c>
      <c r="H22" s="87">
        <f t="shared" si="2"/>
        <v>54.908123791102526</v>
      </c>
      <c r="I22" s="87">
        <f t="shared" si="3"/>
        <v>110.2371825987982</v>
      </c>
    </row>
    <row r="23" spans="1:9" s="27" customFormat="1" ht="206.25">
      <c r="A23" s="78" t="s">
        <v>169</v>
      </c>
      <c r="B23" s="104" t="s">
        <v>170</v>
      </c>
      <c r="C23" s="23">
        <v>11740</v>
      </c>
      <c r="D23" s="23">
        <v>4280.9</v>
      </c>
      <c r="E23" s="23">
        <f t="shared" si="1"/>
        <v>36.46422487223168</v>
      </c>
      <c r="F23" s="23">
        <v>8273</v>
      </c>
      <c r="G23" s="23">
        <v>4864.1</v>
      </c>
      <c r="H23" s="23">
        <f t="shared" si="2"/>
        <v>58.79487489423426</v>
      </c>
      <c r="I23" s="23">
        <f t="shared" si="3"/>
        <v>113.62330351094397</v>
      </c>
    </row>
    <row r="24" spans="1:9" s="27" customFormat="1" ht="56.25">
      <c r="A24" s="78" t="s">
        <v>171</v>
      </c>
      <c r="B24" s="104" t="s">
        <v>172</v>
      </c>
      <c r="C24" s="23">
        <v>100</v>
      </c>
      <c r="D24" s="23">
        <v>0</v>
      </c>
      <c r="E24" s="23">
        <f t="shared" si="1"/>
        <v>0</v>
      </c>
      <c r="F24" s="23">
        <v>221.4</v>
      </c>
      <c r="G24" s="23">
        <v>0</v>
      </c>
      <c r="H24" s="23">
        <f t="shared" si="2"/>
        <v>0</v>
      </c>
      <c r="I24" s="23" t="e">
        <f t="shared" si="3"/>
        <v>#DIV/0!</v>
      </c>
    </row>
    <row r="25" spans="1:9" s="27" customFormat="1" ht="168.75">
      <c r="A25" s="78" t="s">
        <v>173</v>
      </c>
      <c r="B25" s="104" t="s">
        <v>174</v>
      </c>
      <c r="C25" s="23">
        <v>2000</v>
      </c>
      <c r="D25" s="23">
        <v>1693.4</v>
      </c>
      <c r="E25" s="23">
        <f>SUM(D25/C25*100)</f>
        <v>84.67</v>
      </c>
      <c r="F25" s="23">
        <v>3500</v>
      </c>
      <c r="G25" s="23">
        <v>1721.8</v>
      </c>
      <c r="H25" s="23">
        <f>SUM(G25/F25*100)</f>
        <v>49.19428571428571</v>
      </c>
      <c r="I25" s="23">
        <f>G25/D25%</f>
        <v>101.67709932679814</v>
      </c>
    </row>
    <row r="26" spans="1:9" s="77" customFormat="1" ht="39">
      <c r="A26" s="79" t="s">
        <v>11</v>
      </c>
      <c r="B26" s="118" t="s">
        <v>175</v>
      </c>
      <c r="C26" s="87">
        <f>C27</f>
        <v>2559.2</v>
      </c>
      <c r="D26" s="87">
        <f>D27</f>
        <v>815.2</v>
      </c>
      <c r="E26" s="119">
        <f>SUM(D26/C26*100)</f>
        <v>31.853704282588314</v>
      </c>
      <c r="F26" s="87">
        <f>F27</f>
        <v>968.6</v>
      </c>
      <c r="G26" s="87">
        <f>G27</f>
        <v>545.9</v>
      </c>
      <c r="H26" s="119">
        <f>SUM(G26/F26*100)</f>
        <v>56.359694404294856</v>
      </c>
      <c r="I26" s="119">
        <f>G26/D26%</f>
        <v>66.96516192345436</v>
      </c>
    </row>
    <row r="27" spans="1:9" s="27" customFormat="1" ht="38.25" customHeight="1">
      <c r="A27" s="78" t="s">
        <v>176</v>
      </c>
      <c r="B27" s="104" t="s">
        <v>177</v>
      </c>
      <c r="C27" s="23">
        <v>2559.2</v>
      </c>
      <c r="D27" s="23">
        <v>815.2</v>
      </c>
      <c r="E27" s="23">
        <f t="shared" si="1"/>
        <v>31.853704282588314</v>
      </c>
      <c r="F27" s="23">
        <v>968.6</v>
      </c>
      <c r="G27" s="23">
        <v>545.9</v>
      </c>
      <c r="H27" s="23">
        <f t="shared" si="2"/>
        <v>56.359694404294856</v>
      </c>
      <c r="I27" s="23">
        <f t="shared" si="3"/>
        <v>66.96516192345436</v>
      </c>
    </row>
    <row r="28" spans="1:9" s="77" customFormat="1" ht="57.75" customHeight="1">
      <c r="A28" s="80" t="s">
        <v>178</v>
      </c>
      <c r="B28" s="118" t="s">
        <v>179</v>
      </c>
      <c r="C28" s="87">
        <f>SUM(C29:C30)</f>
        <v>2028.8</v>
      </c>
      <c r="D28" s="87">
        <f>SUM(D29:D30)</f>
        <v>967.6</v>
      </c>
      <c r="E28" s="87">
        <f>SUM(D28/C28*100)</f>
        <v>47.693217665615144</v>
      </c>
      <c r="F28" s="87">
        <f>SUM(F29:F30)</f>
        <v>2369</v>
      </c>
      <c r="G28" s="87">
        <f>SUM(G29:G30)</f>
        <v>1228.6</v>
      </c>
      <c r="H28" s="87">
        <f>SUM(G28/F28*100)</f>
        <v>51.861544955677495</v>
      </c>
      <c r="I28" s="87">
        <f>G28/D28%</f>
        <v>126.97395618023975</v>
      </c>
    </row>
    <row r="29" spans="1:9" s="27" customFormat="1" ht="18.75" customHeight="1">
      <c r="A29" s="31" t="s">
        <v>6</v>
      </c>
      <c r="B29" s="104" t="s">
        <v>180</v>
      </c>
      <c r="C29" s="23">
        <v>1993.2</v>
      </c>
      <c r="D29" s="23">
        <v>932</v>
      </c>
      <c r="E29" s="23">
        <f t="shared" si="1"/>
        <v>46.75898053381497</v>
      </c>
      <c r="F29" s="23">
        <v>1932.8</v>
      </c>
      <c r="G29" s="23">
        <v>792.5</v>
      </c>
      <c r="H29" s="23">
        <f t="shared" si="2"/>
        <v>41.002690397350996</v>
      </c>
      <c r="I29" s="23">
        <f t="shared" si="3"/>
        <v>85.03218884120172</v>
      </c>
    </row>
    <row r="30" spans="1:9" s="27" customFormat="1" ht="36" customHeight="1">
      <c r="A30" s="31" t="s">
        <v>181</v>
      </c>
      <c r="B30" s="104" t="s">
        <v>182</v>
      </c>
      <c r="C30" s="23">
        <v>35.6</v>
      </c>
      <c r="D30" s="23">
        <v>35.6</v>
      </c>
      <c r="E30" s="23">
        <f t="shared" si="1"/>
        <v>100</v>
      </c>
      <c r="F30" s="23">
        <v>436.2</v>
      </c>
      <c r="G30" s="23">
        <v>436.1</v>
      </c>
      <c r="H30" s="23">
        <f t="shared" si="2"/>
        <v>99.97707473635947</v>
      </c>
      <c r="I30" s="23">
        <f t="shared" si="3"/>
        <v>1225</v>
      </c>
    </row>
    <row r="31" spans="1:9" s="81" customFormat="1" ht="37.5" customHeight="1">
      <c r="A31" s="30" t="s">
        <v>7</v>
      </c>
      <c r="B31" s="118" t="s">
        <v>183</v>
      </c>
      <c r="C31" s="87">
        <f>SUM(C32:C34)</f>
        <v>124375</v>
      </c>
      <c r="D31" s="87">
        <f>SUM(D32:D34)</f>
        <v>1178.2</v>
      </c>
      <c r="E31" s="87">
        <f t="shared" si="1"/>
        <v>0.9472964824120603</v>
      </c>
      <c r="F31" s="87">
        <f>SUM(F32:F34)</f>
        <v>68462</v>
      </c>
      <c r="G31" s="87">
        <f>SUM(G32:G34)</f>
        <v>6431.1</v>
      </c>
      <c r="H31" s="87">
        <f t="shared" si="2"/>
        <v>9.393678244865765</v>
      </c>
      <c r="I31" s="87">
        <f t="shared" si="3"/>
        <v>545.8411135630623</v>
      </c>
    </row>
    <row r="32" spans="1:9" s="81" customFormat="1" ht="57.75" customHeight="1">
      <c r="A32" s="91" t="s">
        <v>229</v>
      </c>
      <c r="B32" s="104" t="s">
        <v>228</v>
      </c>
      <c r="C32" s="56">
        <v>0</v>
      </c>
      <c r="D32" s="56">
        <v>0</v>
      </c>
      <c r="E32" s="56" t="e">
        <f t="shared" si="1"/>
        <v>#DIV/0!</v>
      </c>
      <c r="F32" s="56">
        <v>0</v>
      </c>
      <c r="G32" s="56">
        <v>0</v>
      </c>
      <c r="H32" s="23" t="e">
        <f t="shared" si="2"/>
        <v>#DIV/0!</v>
      </c>
      <c r="I32" s="23" t="e">
        <f t="shared" si="3"/>
        <v>#DIV/0!</v>
      </c>
    </row>
    <row r="33" spans="1:9" s="27" customFormat="1" ht="162.75" customHeight="1">
      <c r="A33" s="78" t="s">
        <v>184</v>
      </c>
      <c r="B33" s="104" t="s">
        <v>185</v>
      </c>
      <c r="C33" s="23">
        <v>119375</v>
      </c>
      <c r="D33" s="23">
        <v>40.4</v>
      </c>
      <c r="E33" s="23">
        <f t="shared" si="1"/>
        <v>0.03384293193717278</v>
      </c>
      <c r="F33" s="23">
        <v>55462</v>
      </c>
      <c r="G33" s="23">
        <v>2239.6</v>
      </c>
      <c r="H33" s="23">
        <f t="shared" si="2"/>
        <v>4.038080126933756</v>
      </c>
      <c r="I33" s="23">
        <f t="shared" si="3"/>
        <v>5543.564356435644</v>
      </c>
    </row>
    <row r="34" spans="1:9" s="27" customFormat="1" ht="77.25" customHeight="1">
      <c r="A34" s="78" t="s">
        <v>186</v>
      </c>
      <c r="B34" s="104" t="s">
        <v>187</v>
      </c>
      <c r="C34" s="23">
        <v>5000</v>
      </c>
      <c r="D34" s="23">
        <v>1137.8</v>
      </c>
      <c r="E34" s="23">
        <f t="shared" si="1"/>
        <v>22.756</v>
      </c>
      <c r="F34" s="23">
        <v>13000</v>
      </c>
      <c r="G34" s="23">
        <v>4191.5</v>
      </c>
      <c r="H34" s="23">
        <f t="shared" si="2"/>
        <v>32.24230769230769</v>
      </c>
      <c r="I34" s="23">
        <f t="shared" si="3"/>
        <v>368.38635964141326</v>
      </c>
    </row>
    <row r="35" spans="1:9" s="77" customFormat="1" ht="1.5" customHeight="1">
      <c r="A35" s="30" t="s">
        <v>40</v>
      </c>
      <c r="B35" s="120" t="s">
        <v>188</v>
      </c>
      <c r="C35" s="87">
        <f>C36</f>
        <v>0</v>
      </c>
      <c r="D35" s="87">
        <f>D36</f>
        <v>0</v>
      </c>
      <c r="E35" s="87" t="e">
        <f aca="true" t="shared" si="4" ref="E35:I36">E36</f>
        <v>#DIV/0!</v>
      </c>
      <c r="F35" s="87">
        <f t="shared" si="4"/>
        <v>0</v>
      </c>
      <c r="G35" s="87">
        <f t="shared" si="4"/>
        <v>0</v>
      </c>
      <c r="H35" s="87">
        <f t="shared" si="4"/>
        <v>0</v>
      </c>
      <c r="I35" s="87">
        <f t="shared" si="4"/>
        <v>142.7608059798505</v>
      </c>
    </row>
    <row r="36" spans="1:9" s="27" customFormat="1" ht="97.5" customHeight="1" hidden="1">
      <c r="A36" s="31" t="s">
        <v>189</v>
      </c>
      <c r="B36" s="121" t="s">
        <v>190</v>
      </c>
      <c r="C36" s="23">
        <v>0</v>
      </c>
      <c r="D36" s="23">
        <v>0</v>
      </c>
      <c r="E36" s="23" t="e">
        <f>SUM(D36/C36*100)</f>
        <v>#DIV/0!</v>
      </c>
      <c r="F36" s="23">
        <v>0</v>
      </c>
      <c r="G36" s="23">
        <v>0</v>
      </c>
      <c r="H36" s="23"/>
      <c r="I36" s="56">
        <f t="shared" si="4"/>
        <v>142.7608059798505</v>
      </c>
    </row>
    <row r="37" spans="1:9" s="81" customFormat="1" ht="46.5" customHeight="1">
      <c r="A37" s="30" t="s">
        <v>38</v>
      </c>
      <c r="B37" s="118" t="s">
        <v>191</v>
      </c>
      <c r="C37" s="87">
        <f>SUM(C38:C50)</f>
        <v>4168</v>
      </c>
      <c r="D37" s="87">
        <f>SUM(D38:D50)</f>
        <v>2461.6</v>
      </c>
      <c r="E37" s="87">
        <f t="shared" si="1"/>
        <v>59.0595009596929</v>
      </c>
      <c r="F37" s="87">
        <f>SUM(F38:F50)</f>
        <v>6527.299999999999</v>
      </c>
      <c r="G37" s="87">
        <f>SUM(G38:G50)</f>
        <v>3514.2</v>
      </c>
      <c r="H37" s="87">
        <f t="shared" si="2"/>
        <v>53.838493711029066</v>
      </c>
      <c r="I37" s="87">
        <f t="shared" si="3"/>
        <v>142.7608059798505</v>
      </c>
    </row>
    <row r="38" spans="1:9" s="27" customFormat="1" ht="56.25">
      <c r="A38" s="78" t="s">
        <v>192</v>
      </c>
      <c r="B38" s="92" t="s">
        <v>193</v>
      </c>
      <c r="C38" s="23">
        <v>75</v>
      </c>
      <c r="D38" s="23">
        <v>43.7</v>
      </c>
      <c r="E38" s="23">
        <f>SUM(D38/C38*100)</f>
        <v>58.266666666666666</v>
      </c>
      <c r="F38" s="23">
        <v>90</v>
      </c>
      <c r="G38" s="23">
        <v>34.5</v>
      </c>
      <c r="H38" s="23">
        <f t="shared" si="2"/>
        <v>38.333333333333336</v>
      </c>
      <c r="I38" s="23">
        <f t="shared" si="3"/>
        <v>78.94736842105262</v>
      </c>
    </row>
    <row r="39" spans="1:9" s="27" customFormat="1" ht="131.25">
      <c r="A39" s="78" t="s">
        <v>194</v>
      </c>
      <c r="B39" s="92" t="s">
        <v>195</v>
      </c>
      <c r="C39" s="23">
        <v>170</v>
      </c>
      <c r="D39" s="23">
        <v>10</v>
      </c>
      <c r="E39" s="23">
        <f>SUM(D39/C39*100)</f>
        <v>5.88235294117647</v>
      </c>
      <c r="F39" s="23">
        <v>150</v>
      </c>
      <c r="G39" s="23">
        <v>0</v>
      </c>
      <c r="H39" s="23">
        <f t="shared" si="2"/>
        <v>0</v>
      </c>
      <c r="I39" s="23">
        <f t="shared" si="3"/>
        <v>0</v>
      </c>
    </row>
    <row r="40" spans="1:9" s="27" customFormat="1" ht="131.25">
      <c r="A40" s="78" t="s">
        <v>196</v>
      </c>
      <c r="B40" s="92" t="s">
        <v>197</v>
      </c>
      <c r="C40" s="23">
        <v>585</v>
      </c>
      <c r="D40" s="23">
        <v>401.5</v>
      </c>
      <c r="E40" s="23">
        <f>SUM(D40/C40*100)</f>
        <v>68.63247863247864</v>
      </c>
      <c r="F40" s="23">
        <v>582</v>
      </c>
      <c r="G40" s="23">
        <v>509.5</v>
      </c>
      <c r="H40" s="23">
        <f t="shared" si="2"/>
        <v>87.54295532646049</v>
      </c>
      <c r="I40" s="23">
        <f t="shared" si="3"/>
        <v>126.89912826899129</v>
      </c>
    </row>
    <row r="41" spans="1:9" s="27" customFormat="1" ht="93.75">
      <c r="A41" s="78" t="s">
        <v>198</v>
      </c>
      <c r="B41" s="92" t="s">
        <v>199</v>
      </c>
      <c r="C41" s="23">
        <v>0</v>
      </c>
      <c r="D41" s="23">
        <v>0</v>
      </c>
      <c r="E41" s="23" t="e">
        <f>SUM(D41/C41*100)</f>
        <v>#DIV/0!</v>
      </c>
      <c r="F41" s="23">
        <v>0</v>
      </c>
      <c r="G41" s="23">
        <v>0</v>
      </c>
      <c r="H41" s="23" t="e">
        <f t="shared" si="2"/>
        <v>#DIV/0!</v>
      </c>
      <c r="I41" s="23" t="e">
        <f t="shared" si="3"/>
        <v>#DIV/0!</v>
      </c>
    </row>
    <row r="42" spans="1:9" s="27" customFormat="1" ht="37.5">
      <c r="A42" s="78" t="s">
        <v>231</v>
      </c>
      <c r="B42" s="92" t="s">
        <v>230</v>
      </c>
      <c r="C42" s="23">
        <v>0</v>
      </c>
      <c r="D42" s="23">
        <v>0</v>
      </c>
      <c r="E42" s="23" t="e">
        <f>SUM(D42/C42*100)</f>
        <v>#DIV/0!</v>
      </c>
      <c r="F42" s="23">
        <v>0</v>
      </c>
      <c r="G42" s="23">
        <v>0</v>
      </c>
      <c r="H42" s="23" t="e">
        <f t="shared" si="2"/>
        <v>#DIV/0!</v>
      </c>
      <c r="I42" s="23" t="e">
        <f t="shared" si="3"/>
        <v>#DIV/0!</v>
      </c>
    </row>
    <row r="43" spans="1:9" s="27" customFormat="1" ht="243" customHeight="1">
      <c r="A43" s="78" t="s">
        <v>200</v>
      </c>
      <c r="B43" s="92" t="s">
        <v>201</v>
      </c>
      <c r="C43" s="23">
        <v>321</v>
      </c>
      <c r="D43" s="23">
        <v>122.5</v>
      </c>
      <c r="E43" s="23">
        <f aca="true" t="shared" si="5" ref="E43:E50">SUM(D43/C43*100)</f>
        <v>38.161993769470406</v>
      </c>
      <c r="F43" s="23">
        <v>179.9</v>
      </c>
      <c r="G43" s="23">
        <v>50</v>
      </c>
      <c r="H43" s="23">
        <f t="shared" si="2"/>
        <v>27.793218454697055</v>
      </c>
      <c r="I43" s="23">
        <f t="shared" si="3"/>
        <v>40.816326530612244</v>
      </c>
    </row>
    <row r="44" spans="1:9" s="27" customFormat="1" ht="75" hidden="1">
      <c r="A44" s="78" t="s">
        <v>202</v>
      </c>
      <c r="B44" s="92" t="s">
        <v>203</v>
      </c>
      <c r="C44" s="23">
        <v>0</v>
      </c>
      <c r="D44" s="23">
        <v>0</v>
      </c>
      <c r="E44" s="23" t="e">
        <f t="shared" si="5"/>
        <v>#DIV/0!</v>
      </c>
      <c r="F44" s="23">
        <v>0</v>
      </c>
      <c r="G44" s="23">
        <v>0</v>
      </c>
      <c r="H44" s="23" t="e">
        <f t="shared" si="2"/>
        <v>#DIV/0!</v>
      </c>
      <c r="I44" s="23" t="e">
        <f t="shared" si="3"/>
        <v>#DIV/0!</v>
      </c>
    </row>
    <row r="45" spans="1:9" s="27" customFormat="1" ht="112.5">
      <c r="A45" s="78" t="s">
        <v>204</v>
      </c>
      <c r="B45" s="92" t="s">
        <v>205</v>
      </c>
      <c r="C45" s="23">
        <v>578</v>
      </c>
      <c r="D45" s="23">
        <v>339.3</v>
      </c>
      <c r="E45" s="23">
        <f t="shared" si="5"/>
        <v>58.702422145328725</v>
      </c>
      <c r="F45" s="23">
        <v>508</v>
      </c>
      <c r="G45" s="23">
        <v>402.7</v>
      </c>
      <c r="H45" s="23">
        <f t="shared" si="2"/>
        <v>79.27165354330708</v>
      </c>
      <c r="I45" s="23">
        <f t="shared" si="3"/>
        <v>118.6855290303566</v>
      </c>
    </row>
    <row r="46" spans="1:9" s="27" customFormat="1" ht="56.25">
      <c r="A46" s="78" t="s">
        <v>206</v>
      </c>
      <c r="B46" s="92" t="s">
        <v>207</v>
      </c>
      <c r="C46" s="23">
        <v>16.5</v>
      </c>
      <c r="D46" s="23">
        <v>21.5</v>
      </c>
      <c r="E46" s="23">
        <f t="shared" si="5"/>
        <v>130.3030303030303</v>
      </c>
      <c r="F46" s="23">
        <v>55</v>
      </c>
      <c r="G46" s="23">
        <v>408</v>
      </c>
      <c r="H46" s="23"/>
      <c r="I46" s="23">
        <f t="shared" si="3"/>
        <v>1897.6744186046512</v>
      </c>
    </row>
    <row r="47" spans="1:9" s="27" customFormat="1" ht="131.25">
      <c r="A47" s="78" t="s">
        <v>208</v>
      </c>
      <c r="B47" s="92" t="s">
        <v>209</v>
      </c>
      <c r="C47" s="23">
        <v>33</v>
      </c>
      <c r="D47" s="23">
        <v>0</v>
      </c>
      <c r="E47" s="23">
        <f t="shared" si="5"/>
        <v>0</v>
      </c>
      <c r="F47" s="23">
        <v>66.1</v>
      </c>
      <c r="G47" s="23">
        <v>0</v>
      </c>
      <c r="H47" s="23">
        <f t="shared" si="2"/>
        <v>0</v>
      </c>
      <c r="I47" s="23" t="e">
        <f t="shared" si="3"/>
        <v>#DIV/0!</v>
      </c>
    </row>
    <row r="48" spans="1:9" s="27" customFormat="1" ht="75">
      <c r="A48" s="78" t="s">
        <v>246</v>
      </c>
      <c r="B48" s="112" t="s">
        <v>247</v>
      </c>
      <c r="C48" s="108">
        <v>0</v>
      </c>
      <c r="D48" s="108">
        <v>0</v>
      </c>
      <c r="E48" s="108">
        <v>0</v>
      </c>
      <c r="F48" s="23">
        <v>2.9</v>
      </c>
      <c r="G48" s="23">
        <v>2.9</v>
      </c>
      <c r="H48" s="108">
        <f t="shared" si="2"/>
        <v>100</v>
      </c>
      <c r="I48" s="108" t="e">
        <f t="shared" si="3"/>
        <v>#DIV/0!</v>
      </c>
    </row>
    <row r="49" spans="1:9" s="27" customFormat="1" ht="150">
      <c r="A49" s="78" t="s">
        <v>210</v>
      </c>
      <c r="B49" s="92" t="s">
        <v>211</v>
      </c>
      <c r="C49" s="23">
        <v>67.1</v>
      </c>
      <c r="D49" s="23">
        <v>91</v>
      </c>
      <c r="E49" s="23">
        <f t="shared" si="5"/>
        <v>135.61847988077497</v>
      </c>
      <c r="F49" s="23">
        <v>162</v>
      </c>
      <c r="G49" s="23">
        <v>204.3</v>
      </c>
      <c r="H49" s="23">
        <f t="shared" si="2"/>
        <v>126.11111111111111</v>
      </c>
      <c r="I49" s="23">
        <f t="shared" si="3"/>
        <v>224.5054945054945</v>
      </c>
    </row>
    <row r="50" spans="1:9" s="27" customFormat="1" ht="56.25">
      <c r="A50" s="78" t="s">
        <v>212</v>
      </c>
      <c r="B50" s="92" t="s">
        <v>213</v>
      </c>
      <c r="C50" s="23">
        <v>2322.4</v>
      </c>
      <c r="D50" s="23">
        <v>1432.1</v>
      </c>
      <c r="E50" s="23">
        <f t="shared" si="5"/>
        <v>61.66465725111953</v>
      </c>
      <c r="F50" s="23">
        <v>4731.4</v>
      </c>
      <c r="G50" s="23">
        <v>1902.3</v>
      </c>
      <c r="H50" s="23">
        <f t="shared" si="2"/>
        <v>40.205858731030986</v>
      </c>
      <c r="I50" s="23">
        <f t="shared" si="3"/>
        <v>132.83290273025628</v>
      </c>
    </row>
    <row r="51" spans="1:9" s="77" customFormat="1" ht="32.25" customHeight="1">
      <c r="A51" s="30" t="s">
        <v>8</v>
      </c>
      <c r="B51" s="118" t="s">
        <v>214</v>
      </c>
      <c r="C51" s="87">
        <f>C52</f>
        <v>0</v>
      </c>
      <c r="D51" s="87">
        <f>D52</f>
        <v>93.1</v>
      </c>
      <c r="E51" s="23"/>
      <c r="F51" s="87">
        <f>SUM(F52:F53)</f>
        <v>7.3</v>
      </c>
      <c r="G51" s="87">
        <f>SUM(G52:G53)</f>
        <v>9</v>
      </c>
      <c r="H51" s="23"/>
      <c r="I51" s="87">
        <f t="shared" si="3"/>
        <v>9.66702470461869</v>
      </c>
    </row>
    <row r="52" spans="1:9" s="27" customFormat="1" ht="18.75">
      <c r="A52" s="31" t="s">
        <v>215</v>
      </c>
      <c r="B52" s="104" t="s">
        <v>216</v>
      </c>
      <c r="C52" s="23">
        <v>0</v>
      </c>
      <c r="D52" s="23">
        <v>93.1</v>
      </c>
      <c r="E52" s="23"/>
      <c r="F52" s="23">
        <v>0</v>
      </c>
      <c r="G52" s="23">
        <v>1.7</v>
      </c>
      <c r="H52" s="23"/>
      <c r="I52" s="23"/>
    </row>
    <row r="53" spans="1:9" s="27" customFormat="1" ht="18.75">
      <c r="A53" s="31" t="s">
        <v>8</v>
      </c>
      <c r="B53" s="104" t="s">
        <v>232</v>
      </c>
      <c r="C53" s="23">
        <v>0</v>
      </c>
      <c r="D53" s="23">
        <v>0</v>
      </c>
      <c r="E53" s="23"/>
      <c r="F53" s="23">
        <v>7.3</v>
      </c>
      <c r="G53" s="23">
        <v>7.3</v>
      </c>
      <c r="H53" s="23"/>
      <c r="I53" s="23"/>
    </row>
    <row r="54" spans="1:9" s="27" customFormat="1" ht="20.25" customHeight="1">
      <c r="A54" s="70" t="s">
        <v>1</v>
      </c>
      <c r="B54" s="69" t="s">
        <v>128</v>
      </c>
      <c r="C54" s="32">
        <f>SUM(C55:C60)</f>
        <v>1108389.3</v>
      </c>
      <c r="D54" s="32">
        <f>SUM(D55:D60)</f>
        <v>521831.6</v>
      </c>
      <c r="E54" s="32">
        <f aca="true" t="shared" si="6" ref="E54:E60">SUM(D54/C54*100)</f>
        <v>47.08017300419626</v>
      </c>
      <c r="F54" s="32">
        <f>SUM(F55:F60)</f>
        <v>1269490.4</v>
      </c>
      <c r="G54" s="32">
        <f>SUM(G55:G60)</f>
        <v>609323.7</v>
      </c>
      <c r="H54" s="32">
        <f aca="true" t="shared" si="7" ref="H54:H60">SUM(G54/F54*100)</f>
        <v>47.9975035652101</v>
      </c>
      <c r="I54" s="32">
        <f aca="true" t="shared" si="8" ref="I54:I111">G54/D54%</f>
        <v>116.76634761099174</v>
      </c>
    </row>
    <row r="55" spans="1:9" s="27" customFormat="1" ht="18.75">
      <c r="A55" s="31" t="s">
        <v>41</v>
      </c>
      <c r="B55" s="47" t="s">
        <v>129</v>
      </c>
      <c r="C55" s="12">
        <v>124929.6</v>
      </c>
      <c r="D55" s="12">
        <v>59340</v>
      </c>
      <c r="E55" s="23">
        <f t="shared" si="6"/>
        <v>47.49875129673032</v>
      </c>
      <c r="F55" s="12">
        <v>169778.7</v>
      </c>
      <c r="G55" s="12">
        <v>84888</v>
      </c>
      <c r="H55" s="23">
        <f t="shared" si="7"/>
        <v>49.99920484725116</v>
      </c>
      <c r="I55" s="23">
        <f t="shared" si="8"/>
        <v>143.0535894843276</v>
      </c>
    </row>
    <row r="56" spans="1:9" s="27" customFormat="1" ht="18.75">
      <c r="A56" s="31" t="s">
        <v>42</v>
      </c>
      <c r="B56" s="47" t="s">
        <v>131</v>
      </c>
      <c r="C56" s="12">
        <v>705544.4</v>
      </c>
      <c r="D56" s="12">
        <v>372616.1</v>
      </c>
      <c r="E56" s="23">
        <f t="shared" si="6"/>
        <v>52.812565729385696</v>
      </c>
      <c r="F56" s="12">
        <v>730616</v>
      </c>
      <c r="G56" s="12">
        <v>401111.7</v>
      </c>
      <c r="H56" s="23">
        <f t="shared" si="7"/>
        <v>54.900481237750064</v>
      </c>
      <c r="I56" s="23">
        <f t="shared" si="8"/>
        <v>107.64744196506808</v>
      </c>
    </row>
    <row r="57" spans="1:9" s="27" customFormat="1" ht="18.75">
      <c r="A57" s="31" t="s">
        <v>43</v>
      </c>
      <c r="B57" s="47" t="s">
        <v>130</v>
      </c>
      <c r="C57" s="12">
        <v>74754.7</v>
      </c>
      <c r="D57" s="12">
        <v>11036.4</v>
      </c>
      <c r="E57" s="23">
        <f t="shared" si="6"/>
        <v>14.763486442992882</v>
      </c>
      <c r="F57" s="12">
        <v>199000.3</v>
      </c>
      <c r="G57" s="12">
        <v>64794</v>
      </c>
      <c r="H57" s="23">
        <f t="shared" si="7"/>
        <v>32.55974990992476</v>
      </c>
      <c r="I57" s="23">
        <f t="shared" si="8"/>
        <v>587.0936174839622</v>
      </c>
    </row>
    <row r="58" spans="1:9" s="27" customFormat="1" ht="18.75">
      <c r="A58" s="31" t="s">
        <v>12</v>
      </c>
      <c r="B58" s="47" t="s">
        <v>132</v>
      </c>
      <c r="C58" s="23">
        <v>203346.3</v>
      </c>
      <c r="D58" s="23">
        <v>79024.8</v>
      </c>
      <c r="E58" s="23">
        <v>0</v>
      </c>
      <c r="F58" s="23">
        <v>172612.4</v>
      </c>
      <c r="G58" s="23">
        <v>61047</v>
      </c>
      <c r="H58" s="23">
        <f t="shared" si="7"/>
        <v>35.36652059759322</v>
      </c>
      <c r="I58" s="23">
        <f t="shared" si="8"/>
        <v>77.25043277553375</v>
      </c>
    </row>
    <row r="59" spans="1:9" s="27" customFormat="1" ht="37.5">
      <c r="A59" s="31" t="s">
        <v>17</v>
      </c>
      <c r="B59" s="47" t="s">
        <v>133</v>
      </c>
      <c r="C59" s="23">
        <v>0</v>
      </c>
      <c r="D59" s="23">
        <v>0</v>
      </c>
      <c r="E59" s="23" t="e">
        <f t="shared" si="6"/>
        <v>#DIV/0!</v>
      </c>
      <c r="F59" s="23"/>
      <c r="G59" s="23"/>
      <c r="H59" s="23"/>
      <c r="I59" s="23" t="e">
        <f t="shared" si="8"/>
        <v>#DIV/0!</v>
      </c>
    </row>
    <row r="60" spans="1:9" s="27" customFormat="1" ht="19.5" customHeight="1">
      <c r="A60" s="31" t="s">
        <v>13</v>
      </c>
      <c r="B60" s="47" t="s">
        <v>134</v>
      </c>
      <c r="C60" s="23">
        <v>-185.7</v>
      </c>
      <c r="D60" s="23">
        <v>-185.7</v>
      </c>
      <c r="E60" s="23">
        <f t="shared" si="6"/>
        <v>100</v>
      </c>
      <c r="F60" s="23">
        <v>-2517</v>
      </c>
      <c r="G60" s="23">
        <v>-2517</v>
      </c>
      <c r="H60" s="23">
        <f t="shared" si="7"/>
        <v>100</v>
      </c>
      <c r="I60" s="23">
        <f t="shared" si="8"/>
        <v>1355.4119547657513</v>
      </c>
    </row>
    <row r="61" spans="1:9" s="27" customFormat="1" ht="18.75">
      <c r="A61" s="29" t="s">
        <v>28</v>
      </c>
      <c r="B61" s="29"/>
      <c r="C61" s="101">
        <f>SUM(C6+C54)</f>
        <v>1518366.5</v>
      </c>
      <c r="D61" s="101">
        <f>SUM(D6+D54)</f>
        <v>656537.7</v>
      </c>
      <c r="E61" s="32">
        <f>SUM(D61/C61*100)</f>
        <v>43.23973823184323</v>
      </c>
      <c r="F61" s="101">
        <f>SUM(F6+F54)</f>
        <v>1631164.5</v>
      </c>
      <c r="G61" s="101">
        <f>SUM(G6+G54)</f>
        <v>763279.7</v>
      </c>
      <c r="H61" s="32">
        <f>SUM(G61/F61*100)</f>
        <v>46.793545347510936</v>
      </c>
      <c r="I61" s="32">
        <f t="shared" si="8"/>
        <v>116.25831997157208</v>
      </c>
    </row>
    <row r="62" spans="1:9" s="27" customFormat="1" ht="18.75">
      <c r="A62" s="140" t="s">
        <v>2</v>
      </c>
      <c r="B62" s="140"/>
      <c r="C62" s="140"/>
      <c r="D62" s="140"/>
      <c r="E62" s="140"/>
      <c r="F62" s="140"/>
      <c r="G62" s="140"/>
      <c r="H62" s="140"/>
      <c r="I62" s="143"/>
    </row>
    <row r="63" spans="1:9" s="27" customFormat="1" ht="18.75">
      <c r="A63" s="49" t="s">
        <v>18</v>
      </c>
      <c r="B63" s="50" t="s">
        <v>51</v>
      </c>
      <c r="C63" s="73">
        <f>SUM(C64:C71)</f>
        <v>111817.79999999999</v>
      </c>
      <c r="D63" s="73">
        <f>SUM(D64:D71)</f>
        <v>50765.3</v>
      </c>
      <c r="E63" s="63">
        <f aca="true" t="shared" si="9" ref="E63:E111">SUM(D63/C63*100)</f>
        <v>45.40001681306555</v>
      </c>
      <c r="F63" s="63">
        <f>SUM(F64:F71)</f>
        <v>89365.79999999999</v>
      </c>
      <c r="G63" s="63">
        <f>SUM(G64:G71)</f>
        <v>40793.399999999994</v>
      </c>
      <c r="H63" s="63">
        <f>SUM(G63/F63*100)</f>
        <v>45.6476638714139</v>
      </c>
      <c r="I63" s="63">
        <f t="shared" si="8"/>
        <v>80.35685793248537</v>
      </c>
    </row>
    <row r="64" spans="1:9" s="27" customFormat="1" ht="75">
      <c r="A64" s="14" t="s">
        <v>52</v>
      </c>
      <c r="B64" s="53" t="s">
        <v>53</v>
      </c>
      <c r="C64" s="93">
        <v>2124.9</v>
      </c>
      <c r="D64" s="94">
        <v>833.4</v>
      </c>
      <c r="E64" s="56">
        <f t="shared" si="9"/>
        <v>39.22066920796273</v>
      </c>
      <c r="F64" s="93">
        <v>2177</v>
      </c>
      <c r="G64" s="94">
        <v>1047.5</v>
      </c>
      <c r="H64" s="56">
        <f aca="true" t="shared" si="10" ref="H64:H111">SUM(G64/F64*100)</f>
        <v>48.1166743224621</v>
      </c>
      <c r="I64" s="56">
        <f t="shared" si="8"/>
        <v>125.68994480441565</v>
      </c>
    </row>
    <row r="65" spans="1:9" s="27" customFormat="1" ht="93.75" customHeight="1">
      <c r="A65" s="14" t="s">
        <v>54</v>
      </c>
      <c r="B65" s="53" t="s">
        <v>55</v>
      </c>
      <c r="C65" s="93">
        <v>3786.7</v>
      </c>
      <c r="D65" s="94">
        <v>2111.4</v>
      </c>
      <c r="E65" s="56">
        <f t="shared" si="9"/>
        <v>55.758311986690266</v>
      </c>
      <c r="F65" s="93">
        <v>3030.3</v>
      </c>
      <c r="G65" s="94">
        <v>1379.5</v>
      </c>
      <c r="H65" s="56">
        <f t="shared" si="10"/>
        <v>45.52354552354552</v>
      </c>
      <c r="I65" s="56">
        <f t="shared" si="8"/>
        <v>65.33579615421047</v>
      </c>
    </row>
    <row r="66" spans="1:9" s="27" customFormat="1" ht="112.5">
      <c r="A66" s="14" t="s">
        <v>56</v>
      </c>
      <c r="B66" s="53" t="s">
        <v>57</v>
      </c>
      <c r="C66" s="93">
        <v>32999.1</v>
      </c>
      <c r="D66" s="94">
        <v>16692.3</v>
      </c>
      <c r="E66" s="56">
        <f t="shared" si="9"/>
        <v>50.58410683927743</v>
      </c>
      <c r="F66" s="93">
        <v>24009.5</v>
      </c>
      <c r="G66" s="94">
        <v>9880.5</v>
      </c>
      <c r="H66" s="56">
        <f t="shared" si="10"/>
        <v>41.1524604843916</v>
      </c>
      <c r="I66" s="56">
        <f t="shared" si="8"/>
        <v>59.19196276127316</v>
      </c>
    </row>
    <row r="67" spans="1:9" s="27" customFormat="1" ht="18.75">
      <c r="A67" s="14" t="s">
        <v>137</v>
      </c>
      <c r="B67" s="53" t="s">
        <v>136</v>
      </c>
      <c r="C67" s="93">
        <v>36.4</v>
      </c>
      <c r="D67" s="94"/>
      <c r="E67" s="56">
        <f t="shared" si="9"/>
        <v>0</v>
      </c>
      <c r="F67" s="93">
        <v>110.8</v>
      </c>
      <c r="G67" s="94">
        <v>110.8</v>
      </c>
      <c r="H67" s="56">
        <f t="shared" si="10"/>
        <v>100</v>
      </c>
      <c r="I67" s="56" t="e">
        <f t="shared" si="8"/>
        <v>#DIV/0!</v>
      </c>
    </row>
    <row r="68" spans="1:9" s="27" customFormat="1" ht="78.75" customHeight="1">
      <c r="A68" s="14" t="s">
        <v>58</v>
      </c>
      <c r="B68" s="53" t="s">
        <v>59</v>
      </c>
      <c r="C68" s="93">
        <v>14109.1</v>
      </c>
      <c r="D68" s="94">
        <v>7323.7</v>
      </c>
      <c r="E68" s="56">
        <f t="shared" si="9"/>
        <v>51.90763408013268</v>
      </c>
      <c r="F68" s="93">
        <v>12531.9</v>
      </c>
      <c r="G68" s="94">
        <v>6080.8</v>
      </c>
      <c r="H68" s="56">
        <f t="shared" si="10"/>
        <v>48.52257040033834</v>
      </c>
      <c r="I68" s="56">
        <f t="shared" si="8"/>
        <v>83.02907000559827</v>
      </c>
    </row>
    <row r="69" spans="1:9" s="27" customFormat="1" ht="36" customHeight="1">
      <c r="A69" s="14" t="s">
        <v>60</v>
      </c>
      <c r="B69" s="53" t="s">
        <v>61</v>
      </c>
      <c r="C69" s="93">
        <v>283.3</v>
      </c>
      <c r="D69" s="94">
        <v>0</v>
      </c>
      <c r="E69" s="56"/>
      <c r="F69" s="93"/>
      <c r="G69" s="94"/>
      <c r="H69" s="56" t="e">
        <f t="shared" si="10"/>
        <v>#DIV/0!</v>
      </c>
      <c r="I69" s="56"/>
    </row>
    <row r="70" spans="1:9" s="27" customFormat="1" ht="18.75">
      <c r="A70" s="14" t="s">
        <v>62</v>
      </c>
      <c r="B70" s="53" t="s">
        <v>63</v>
      </c>
      <c r="C70" s="93">
        <v>1126.1</v>
      </c>
      <c r="D70" s="94">
        <v>0</v>
      </c>
      <c r="E70" s="56"/>
      <c r="F70" s="93">
        <v>216.1</v>
      </c>
      <c r="G70" s="94"/>
      <c r="H70" s="56">
        <f t="shared" si="10"/>
        <v>0</v>
      </c>
      <c r="I70" s="56"/>
    </row>
    <row r="71" spans="1:9" s="27" customFormat="1" ht="35.25" customHeight="1">
      <c r="A71" s="14" t="s">
        <v>64</v>
      </c>
      <c r="B71" s="53" t="s">
        <v>65</v>
      </c>
      <c r="C71" s="93">
        <v>57352.2</v>
      </c>
      <c r="D71" s="94">
        <v>23804.5</v>
      </c>
      <c r="E71" s="56">
        <f t="shared" si="9"/>
        <v>41.505818434166436</v>
      </c>
      <c r="F71" s="93">
        <v>47290.2</v>
      </c>
      <c r="G71" s="94">
        <v>22294.3</v>
      </c>
      <c r="H71" s="56">
        <f t="shared" si="10"/>
        <v>47.14359423305463</v>
      </c>
      <c r="I71" s="56">
        <f t="shared" si="8"/>
        <v>93.65582137831082</v>
      </c>
    </row>
    <row r="72" spans="1:9" s="27" customFormat="1" ht="36.75" customHeight="1">
      <c r="A72" s="49" t="s">
        <v>20</v>
      </c>
      <c r="B72" s="55" t="s">
        <v>69</v>
      </c>
      <c r="C72" s="63">
        <f>SUM(C73)</f>
        <v>6024</v>
      </c>
      <c r="D72" s="63">
        <f>SUM(D73)</f>
        <v>2953.6</v>
      </c>
      <c r="E72" s="63">
        <f t="shared" si="9"/>
        <v>49.03054448871182</v>
      </c>
      <c r="F72" s="63">
        <f>SUM(F73)</f>
        <v>5590.5</v>
      </c>
      <c r="G72" s="63">
        <f>SUM(G73)</f>
        <v>2464.5</v>
      </c>
      <c r="H72" s="63">
        <f t="shared" si="10"/>
        <v>44.08371344244701</v>
      </c>
      <c r="I72" s="63">
        <f t="shared" si="8"/>
        <v>83.44054712892742</v>
      </c>
    </row>
    <row r="73" spans="1:9" s="27" customFormat="1" ht="39" customHeight="1">
      <c r="A73" s="57" t="s">
        <v>70</v>
      </c>
      <c r="B73" s="58" t="s">
        <v>71</v>
      </c>
      <c r="C73" s="93">
        <v>6024</v>
      </c>
      <c r="D73" s="94">
        <v>2953.6</v>
      </c>
      <c r="E73" s="56">
        <f t="shared" si="9"/>
        <v>49.03054448871182</v>
      </c>
      <c r="F73" s="93">
        <v>5590.5</v>
      </c>
      <c r="G73" s="94">
        <v>2464.5</v>
      </c>
      <c r="H73" s="56">
        <f t="shared" si="10"/>
        <v>44.08371344244701</v>
      </c>
      <c r="I73" s="56">
        <f t="shared" si="8"/>
        <v>83.44054712892742</v>
      </c>
    </row>
    <row r="74" spans="1:9" s="27" customFormat="1" ht="20.25" customHeight="1">
      <c r="A74" s="49" t="s">
        <v>21</v>
      </c>
      <c r="B74" s="55" t="s">
        <v>74</v>
      </c>
      <c r="C74" s="63">
        <f>SUM(C75:C79)</f>
        <v>65762.3</v>
      </c>
      <c r="D74" s="63">
        <f>SUM(D75:D79)</f>
        <v>18368.4</v>
      </c>
      <c r="E74" s="63">
        <f t="shared" si="9"/>
        <v>27.931504828754473</v>
      </c>
      <c r="F74" s="63">
        <f>SUM(F75:F79)</f>
        <v>85190.1</v>
      </c>
      <c r="G74" s="63">
        <f>SUM(G75:G79)</f>
        <v>19347.4</v>
      </c>
      <c r="H74" s="63">
        <f t="shared" si="10"/>
        <v>22.71085489980643</v>
      </c>
      <c r="I74" s="63">
        <f t="shared" si="8"/>
        <v>105.32980553559374</v>
      </c>
    </row>
    <row r="75" spans="1:9" s="27" customFormat="1" ht="20.25" customHeight="1">
      <c r="A75" s="14" t="s">
        <v>75</v>
      </c>
      <c r="B75" s="53" t="s">
        <v>79</v>
      </c>
      <c r="C75" s="126">
        <v>187.7</v>
      </c>
      <c r="D75" s="126">
        <v>0</v>
      </c>
      <c r="E75" s="56">
        <f t="shared" si="9"/>
        <v>0</v>
      </c>
      <c r="F75" s="93">
        <v>183.5</v>
      </c>
      <c r="G75" s="93"/>
      <c r="H75" s="56">
        <f t="shared" si="10"/>
        <v>0</v>
      </c>
      <c r="I75" s="56"/>
    </row>
    <row r="76" spans="1:9" s="27" customFormat="1" ht="20.25" customHeight="1">
      <c r="A76" s="14" t="s">
        <v>80</v>
      </c>
      <c r="B76" s="53" t="s">
        <v>81</v>
      </c>
      <c r="C76" s="23"/>
      <c r="D76" s="23"/>
      <c r="E76" s="56" t="e">
        <f t="shared" si="9"/>
        <v>#DIV/0!</v>
      </c>
      <c r="F76" s="23"/>
      <c r="G76" s="23"/>
      <c r="H76" s="56"/>
      <c r="I76" s="56"/>
    </row>
    <row r="77" spans="1:9" s="27" customFormat="1" ht="20.25" customHeight="1">
      <c r="A77" s="14" t="s">
        <v>77</v>
      </c>
      <c r="B77" s="53" t="s">
        <v>248</v>
      </c>
      <c r="C77" s="23"/>
      <c r="D77" s="93"/>
      <c r="E77" s="56" t="e">
        <f t="shared" si="9"/>
        <v>#DIV/0!</v>
      </c>
      <c r="F77" s="23">
        <v>80</v>
      </c>
      <c r="G77" s="93"/>
      <c r="H77" s="56">
        <f t="shared" si="10"/>
        <v>0</v>
      </c>
      <c r="I77" s="56" t="e">
        <f t="shared" si="8"/>
        <v>#DIV/0!</v>
      </c>
    </row>
    <row r="78" spans="1:9" s="27" customFormat="1" ht="41.25" customHeight="1">
      <c r="A78" s="14" t="s">
        <v>76</v>
      </c>
      <c r="B78" s="53" t="s">
        <v>82</v>
      </c>
      <c r="C78" s="93">
        <v>58845.9</v>
      </c>
      <c r="D78" s="94">
        <v>15594.2</v>
      </c>
      <c r="E78" s="56">
        <f t="shared" si="9"/>
        <v>26.50006202641136</v>
      </c>
      <c r="F78" s="93">
        <v>78394</v>
      </c>
      <c r="G78" s="94">
        <v>17486</v>
      </c>
      <c r="H78" s="56">
        <f t="shared" si="10"/>
        <v>22.305278465188664</v>
      </c>
      <c r="I78" s="56">
        <f t="shared" si="8"/>
        <v>112.13143348167908</v>
      </c>
    </row>
    <row r="79" spans="1:9" s="27" customFormat="1" ht="38.25" customHeight="1">
      <c r="A79" s="14" t="s">
        <v>78</v>
      </c>
      <c r="B79" s="53" t="s">
        <v>83</v>
      </c>
      <c r="C79" s="93">
        <v>6728.7</v>
      </c>
      <c r="D79" s="94">
        <v>2774.2</v>
      </c>
      <c r="E79" s="56">
        <f t="shared" si="9"/>
        <v>41.229360797776685</v>
      </c>
      <c r="F79" s="93">
        <v>6532.6</v>
      </c>
      <c r="G79" s="94">
        <v>1861.4</v>
      </c>
      <c r="H79" s="56">
        <f t="shared" si="10"/>
        <v>28.494014634295684</v>
      </c>
      <c r="I79" s="56">
        <f t="shared" si="8"/>
        <v>67.09682070506814</v>
      </c>
    </row>
    <row r="80" spans="1:9" s="27" customFormat="1" ht="28.5" customHeight="1">
      <c r="A80" s="49" t="s">
        <v>22</v>
      </c>
      <c r="B80" s="55" t="s">
        <v>85</v>
      </c>
      <c r="C80" s="63">
        <f>SUM(C81:C84)</f>
        <v>127623.80000000002</v>
      </c>
      <c r="D80" s="63">
        <f>SUM(D81:D84)</f>
        <v>59130.9</v>
      </c>
      <c r="E80" s="63">
        <f t="shared" si="9"/>
        <v>46.332188823714695</v>
      </c>
      <c r="F80" s="63">
        <f>SUM(F81:F84)</f>
        <v>95880</v>
      </c>
      <c r="G80" s="63">
        <f>SUM(G81:G84)</f>
        <v>28033</v>
      </c>
      <c r="H80" s="63">
        <f t="shared" si="10"/>
        <v>29.237588652482273</v>
      </c>
      <c r="I80" s="63">
        <f t="shared" si="8"/>
        <v>47.40837700762207</v>
      </c>
    </row>
    <row r="81" spans="1:9" s="27" customFormat="1" ht="18.75">
      <c r="A81" s="57" t="s">
        <v>84</v>
      </c>
      <c r="B81" s="58" t="s">
        <v>86</v>
      </c>
      <c r="C81" s="93">
        <v>33932.6</v>
      </c>
      <c r="D81" s="94">
        <v>31463.9</v>
      </c>
      <c r="E81" s="56">
        <f t="shared" si="9"/>
        <v>92.72469542563789</v>
      </c>
      <c r="F81" s="93">
        <v>2040</v>
      </c>
      <c r="G81" s="94">
        <v>369.9</v>
      </c>
      <c r="H81" s="56">
        <f t="shared" si="10"/>
        <v>18.132352941176467</v>
      </c>
      <c r="I81" s="56">
        <f t="shared" si="8"/>
        <v>1.1756330270564042</v>
      </c>
    </row>
    <row r="82" spans="1:9" s="27" customFormat="1" ht="18.75">
      <c r="A82" s="57" t="s">
        <v>87</v>
      </c>
      <c r="B82" s="58" t="s">
        <v>88</v>
      </c>
      <c r="C82" s="93">
        <v>11725</v>
      </c>
      <c r="D82" s="94">
        <v>1589.9</v>
      </c>
      <c r="E82" s="56">
        <f t="shared" si="9"/>
        <v>13.559914712153521</v>
      </c>
      <c r="F82" s="93">
        <v>4563.2</v>
      </c>
      <c r="G82" s="94">
        <v>281.1</v>
      </c>
      <c r="H82" s="56">
        <f t="shared" si="10"/>
        <v>6.1601507713884995</v>
      </c>
      <c r="I82" s="56">
        <f t="shared" si="8"/>
        <v>17.68035725517328</v>
      </c>
    </row>
    <row r="83" spans="1:9" s="27" customFormat="1" ht="18.75">
      <c r="A83" s="57" t="s">
        <v>89</v>
      </c>
      <c r="B83" s="58" t="s">
        <v>90</v>
      </c>
      <c r="C83" s="93">
        <v>67073.6</v>
      </c>
      <c r="D83" s="94">
        <v>18014.7</v>
      </c>
      <c r="E83" s="56">
        <f t="shared" si="9"/>
        <v>26.85810810810811</v>
      </c>
      <c r="F83" s="93">
        <v>76852.1</v>
      </c>
      <c r="G83" s="94">
        <v>22044.2</v>
      </c>
      <c r="H83" s="56">
        <f t="shared" si="10"/>
        <v>28.683926659128378</v>
      </c>
      <c r="I83" s="56">
        <f t="shared" si="8"/>
        <v>122.36784403847967</v>
      </c>
    </row>
    <row r="84" spans="1:9" s="27" customFormat="1" ht="37.5">
      <c r="A84" s="57" t="s">
        <v>91</v>
      </c>
      <c r="B84" s="58" t="s">
        <v>92</v>
      </c>
      <c r="C84" s="93">
        <v>14892.6</v>
      </c>
      <c r="D84" s="94">
        <v>8062.4</v>
      </c>
      <c r="E84" s="56">
        <f t="shared" si="9"/>
        <v>54.136953923425054</v>
      </c>
      <c r="F84" s="93">
        <v>12424.7</v>
      </c>
      <c r="G84" s="94">
        <v>5337.8</v>
      </c>
      <c r="H84" s="56">
        <f t="shared" si="10"/>
        <v>42.961198258308045</v>
      </c>
      <c r="I84" s="56">
        <f t="shared" si="8"/>
        <v>66.2060924786664</v>
      </c>
    </row>
    <row r="85" spans="1:9" s="27" customFormat="1" ht="18.75" customHeight="1">
      <c r="A85" s="49" t="s">
        <v>23</v>
      </c>
      <c r="B85" s="55" t="s">
        <v>94</v>
      </c>
      <c r="C85" s="61">
        <f>SUM(C86:C90)</f>
        <v>984231.4</v>
      </c>
      <c r="D85" s="61">
        <f>SUM(D86:D90)</f>
        <v>457184.7</v>
      </c>
      <c r="E85" s="63">
        <f t="shared" si="9"/>
        <v>46.45093623308503</v>
      </c>
      <c r="F85" s="63">
        <f>SUM(F86:F90)</f>
        <v>1026559.3</v>
      </c>
      <c r="G85" s="63">
        <f>SUM(G86:G90)</f>
        <v>523753.3</v>
      </c>
      <c r="H85" s="63">
        <f t="shared" si="10"/>
        <v>51.02026741173159</v>
      </c>
      <c r="I85" s="63">
        <f t="shared" si="8"/>
        <v>114.56054850479467</v>
      </c>
    </row>
    <row r="86" spans="1:9" s="27" customFormat="1" ht="18.75" customHeight="1">
      <c r="A86" s="57" t="s">
        <v>93</v>
      </c>
      <c r="B86" s="58" t="s">
        <v>95</v>
      </c>
      <c r="C86" s="93">
        <v>280181.4</v>
      </c>
      <c r="D86" s="94">
        <v>119662.7</v>
      </c>
      <c r="E86" s="56">
        <f t="shared" si="9"/>
        <v>42.7090092347315</v>
      </c>
      <c r="F86" s="93">
        <v>323882.2</v>
      </c>
      <c r="G86" s="94">
        <v>148911.6</v>
      </c>
      <c r="H86" s="56">
        <f t="shared" si="10"/>
        <v>45.97708673091637</v>
      </c>
      <c r="I86" s="56">
        <f t="shared" si="8"/>
        <v>124.44278793642464</v>
      </c>
    </row>
    <row r="87" spans="1:9" s="27" customFormat="1" ht="18.75" customHeight="1">
      <c r="A87" s="57" t="s">
        <v>96</v>
      </c>
      <c r="B87" s="58" t="s">
        <v>97</v>
      </c>
      <c r="C87" s="93">
        <v>546186.7</v>
      </c>
      <c r="D87" s="94">
        <v>274387.7</v>
      </c>
      <c r="E87" s="56">
        <f t="shared" si="9"/>
        <v>50.23697940649233</v>
      </c>
      <c r="F87" s="93">
        <v>574655.6</v>
      </c>
      <c r="G87" s="94">
        <v>315025.5</v>
      </c>
      <c r="H87" s="56">
        <f t="shared" si="10"/>
        <v>54.819878201830804</v>
      </c>
      <c r="I87" s="56">
        <f t="shared" si="8"/>
        <v>114.81035775291677</v>
      </c>
    </row>
    <row r="88" spans="1:9" s="27" customFormat="1" ht="38.25" customHeight="1">
      <c r="A88" s="57" t="s">
        <v>234</v>
      </c>
      <c r="B88" s="58" t="s">
        <v>235</v>
      </c>
      <c r="C88" s="93">
        <v>119943.6</v>
      </c>
      <c r="D88" s="94">
        <v>45625.6</v>
      </c>
      <c r="E88" s="56"/>
      <c r="F88" s="93">
        <v>89582.6</v>
      </c>
      <c r="G88" s="94">
        <v>41514.1</v>
      </c>
      <c r="H88" s="56"/>
      <c r="I88" s="56"/>
    </row>
    <row r="89" spans="1:9" s="27" customFormat="1" ht="37.5" customHeight="1">
      <c r="A89" s="57" t="s">
        <v>98</v>
      </c>
      <c r="B89" s="58" t="s">
        <v>99</v>
      </c>
      <c r="C89" s="93">
        <v>8474.9</v>
      </c>
      <c r="D89" s="94">
        <v>3280.8</v>
      </c>
      <c r="E89" s="56">
        <f t="shared" si="9"/>
        <v>38.71196120308205</v>
      </c>
      <c r="F89" s="93">
        <v>8591.3</v>
      </c>
      <c r="G89" s="94">
        <v>3965.2</v>
      </c>
      <c r="H89" s="56">
        <f t="shared" si="10"/>
        <v>46.15366708181533</v>
      </c>
      <c r="I89" s="56">
        <f t="shared" si="8"/>
        <v>120.86076566691051</v>
      </c>
    </row>
    <row r="90" spans="1:9" s="27" customFormat="1" ht="39" customHeight="1">
      <c r="A90" s="57" t="s">
        <v>101</v>
      </c>
      <c r="B90" s="58" t="s">
        <v>100</v>
      </c>
      <c r="C90" s="93">
        <v>29444.8</v>
      </c>
      <c r="D90" s="94">
        <v>14227.9</v>
      </c>
      <c r="E90" s="56">
        <f t="shared" si="9"/>
        <v>48.320586317448246</v>
      </c>
      <c r="F90" s="93">
        <v>29847.6</v>
      </c>
      <c r="G90" s="94">
        <v>14336.9</v>
      </c>
      <c r="H90" s="56">
        <f t="shared" si="10"/>
        <v>48.03367774963481</v>
      </c>
      <c r="I90" s="56">
        <f t="shared" si="8"/>
        <v>100.7661004083526</v>
      </c>
    </row>
    <row r="91" spans="1:9" s="27" customFormat="1" ht="18.75">
      <c r="A91" s="49" t="s">
        <v>24</v>
      </c>
      <c r="B91" s="55" t="s">
        <v>102</v>
      </c>
      <c r="C91" s="61">
        <f>SUM(C92:C93)</f>
        <v>164422.5</v>
      </c>
      <c r="D91" s="61">
        <f>SUM(D92:D93)</f>
        <v>61533.3</v>
      </c>
      <c r="E91" s="63">
        <f t="shared" si="9"/>
        <v>37.42389271541304</v>
      </c>
      <c r="F91" s="63">
        <f>SUM(F92:F93)</f>
        <v>197597.59999999998</v>
      </c>
      <c r="G91" s="63">
        <f>SUM(G92:G93)</f>
        <v>84122.3</v>
      </c>
      <c r="H91" s="63">
        <f t="shared" si="10"/>
        <v>42.57253124531877</v>
      </c>
      <c r="I91" s="63">
        <f t="shared" si="8"/>
        <v>136.7102040683662</v>
      </c>
    </row>
    <row r="92" spans="1:9" s="27" customFormat="1" ht="18.75">
      <c r="A92" s="14" t="s">
        <v>103</v>
      </c>
      <c r="B92" s="53" t="s">
        <v>104</v>
      </c>
      <c r="C92" s="93">
        <v>146922.6</v>
      </c>
      <c r="D92" s="94">
        <v>56271.5</v>
      </c>
      <c r="E92" s="56">
        <f t="shared" si="9"/>
        <v>38.30009814691545</v>
      </c>
      <c r="F92" s="93">
        <v>167279.3</v>
      </c>
      <c r="G92" s="94">
        <v>71936.3</v>
      </c>
      <c r="H92" s="56">
        <f t="shared" si="10"/>
        <v>43.003706973905324</v>
      </c>
      <c r="I92" s="56">
        <f t="shared" si="8"/>
        <v>127.83789307198137</v>
      </c>
    </row>
    <row r="93" spans="1:9" s="27" customFormat="1" ht="37.5">
      <c r="A93" s="14" t="s">
        <v>105</v>
      </c>
      <c r="B93" s="53" t="s">
        <v>106</v>
      </c>
      <c r="C93" s="93">
        <v>17499.9</v>
      </c>
      <c r="D93" s="94">
        <v>5261.8</v>
      </c>
      <c r="E93" s="56">
        <f t="shared" si="9"/>
        <v>30.067600386287918</v>
      </c>
      <c r="F93" s="93">
        <v>30318.3</v>
      </c>
      <c r="G93" s="94">
        <v>12186</v>
      </c>
      <c r="H93" s="56">
        <f t="shared" si="10"/>
        <v>40.1935464719328</v>
      </c>
      <c r="I93" s="56">
        <f t="shared" si="8"/>
        <v>231.59375118780645</v>
      </c>
    </row>
    <row r="94" spans="1:9" s="27" customFormat="1" ht="18.75">
      <c r="A94" s="49" t="s">
        <v>25</v>
      </c>
      <c r="B94" s="55" t="s">
        <v>107</v>
      </c>
      <c r="C94" s="63">
        <f>SUM(C95:C98)</f>
        <v>62226.5</v>
      </c>
      <c r="D94" s="63">
        <f>SUM(D95:D98)</f>
        <v>31080</v>
      </c>
      <c r="E94" s="63">
        <f t="shared" si="9"/>
        <v>49.94656617357557</v>
      </c>
      <c r="F94" s="63">
        <f>SUM(F95:F98)</f>
        <v>65874.3</v>
      </c>
      <c r="G94" s="63">
        <f>SUM(G95:G98)</f>
        <v>31671</v>
      </c>
      <c r="H94" s="63">
        <f t="shared" si="10"/>
        <v>48.07793023986592</v>
      </c>
      <c r="I94" s="63">
        <f t="shared" si="8"/>
        <v>101.9015444015444</v>
      </c>
    </row>
    <row r="95" spans="1:9" s="27" customFormat="1" ht="18.75">
      <c r="A95" s="14" t="s">
        <v>108</v>
      </c>
      <c r="B95" s="53" t="s">
        <v>109</v>
      </c>
      <c r="C95" s="93">
        <v>970</v>
      </c>
      <c r="D95" s="94">
        <v>203.6</v>
      </c>
      <c r="E95" s="56">
        <f t="shared" si="9"/>
        <v>20.989690721649485</v>
      </c>
      <c r="F95" s="93">
        <v>2679.2</v>
      </c>
      <c r="G95" s="94">
        <v>201.9</v>
      </c>
      <c r="H95" s="56">
        <f t="shared" si="10"/>
        <v>7.535831591519858</v>
      </c>
      <c r="I95" s="56">
        <f t="shared" si="8"/>
        <v>99.16502946954813</v>
      </c>
    </row>
    <row r="96" spans="1:9" s="27" customFormat="1" ht="18.75">
      <c r="A96" s="14" t="s">
        <v>110</v>
      </c>
      <c r="B96" s="53" t="s">
        <v>111</v>
      </c>
      <c r="C96" s="93">
        <v>53313</v>
      </c>
      <c r="D96" s="94">
        <v>27655.2</v>
      </c>
      <c r="E96" s="56">
        <f t="shared" si="9"/>
        <v>51.87327668673682</v>
      </c>
      <c r="F96" s="93">
        <v>55443.5</v>
      </c>
      <c r="G96" s="94">
        <v>27779.5</v>
      </c>
      <c r="H96" s="56">
        <f t="shared" si="10"/>
        <v>50.10416009090335</v>
      </c>
      <c r="I96" s="56">
        <f t="shared" si="8"/>
        <v>100.44946339205646</v>
      </c>
    </row>
    <row r="97" spans="1:9" s="27" customFormat="1" ht="18.75">
      <c r="A97" s="14" t="s">
        <v>112</v>
      </c>
      <c r="B97" s="53" t="s">
        <v>113</v>
      </c>
      <c r="C97" s="93">
        <v>7643.5</v>
      </c>
      <c r="D97" s="94">
        <v>3065.2</v>
      </c>
      <c r="E97" s="56">
        <f t="shared" si="9"/>
        <v>40.102047491332506</v>
      </c>
      <c r="F97" s="93">
        <v>7701.6</v>
      </c>
      <c r="G97" s="94">
        <v>3639.6</v>
      </c>
      <c r="H97" s="56">
        <f t="shared" si="10"/>
        <v>47.25771268307884</v>
      </c>
      <c r="I97" s="56">
        <f t="shared" si="8"/>
        <v>118.73939710296229</v>
      </c>
    </row>
    <row r="98" spans="1:9" s="27" customFormat="1" ht="37.5">
      <c r="A98" s="14" t="s">
        <v>114</v>
      </c>
      <c r="B98" s="53" t="s">
        <v>115</v>
      </c>
      <c r="C98" s="93">
        <v>300</v>
      </c>
      <c r="D98" s="94">
        <v>156</v>
      </c>
      <c r="E98" s="56">
        <f t="shared" si="9"/>
        <v>52</v>
      </c>
      <c r="F98" s="93">
        <v>50</v>
      </c>
      <c r="G98" s="94">
        <v>50</v>
      </c>
      <c r="H98" s="56">
        <f t="shared" si="10"/>
        <v>100</v>
      </c>
      <c r="I98" s="56">
        <f t="shared" si="8"/>
        <v>32.05128205128205</v>
      </c>
    </row>
    <row r="99" spans="1:9" s="27" customFormat="1" ht="18.75">
      <c r="A99" s="49" t="s">
        <v>26</v>
      </c>
      <c r="B99" s="55" t="s">
        <v>116</v>
      </c>
      <c r="C99" s="63">
        <f>SUM(C100:C102)</f>
        <v>13196.5</v>
      </c>
      <c r="D99" s="63">
        <f>SUM(D100:D102)</f>
        <v>536.6</v>
      </c>
      <c r="E99" s="63">
        <f t="shared" si="9"/>
        <v>4.066229682112681</v>
      </c>
      <c r="F99" s="63">
        <f>F100+F101</f>
        <v>54497.7</v>
      </c>
      <c r="G99" s="63">
        <f>G100+G101</f>
        <v>27584.1</v>
      </c>
      <c r="H99" s="63">
        <f t="shared" si="10"/>
        <v>50.61516357571053</v>
      </c>
      <c r="I99" s="63">
        <f t="shared" si="8"/>
        <v>5140.532985464032</v>
      </c>
    </row>
    <row r="100" spans="1:9" s="27" customFormat="1" ht="18.75">
      <c r="A100" s="14" t="s">
        <v>236</v>
      </c>
      <c r="B100" s="53" t="s">
        <v>118</v>
      </c>
      <c r="C100" s="102">
        <v>12451.5</v>
      </c>
      <c r="D100" s="103">
        <v>49.8</v>
      </c>
      <c r="E100" s="63"/>
      <c r="F100" s="102">
        <v>54123.2</v>
      </c>
      <c r="G100" s="103">
        <v>27363.8</v>
      </c>
      <c r="H100" s="63"/>
      <c r="I100" s="63"/>
    </row>
    <row r="101" spans="1:9" s="27" customFormat="1" ht="18.75">
      <c r="A101" s="14" t="s">
        <v>119</v>
      </c>
      <c r="B101" s="53" t="s">
        <v>120</v>
      </c>
      <c r="C101" s="93">
        <v>745</v>
      </c>
      <c r="D101" s="94">
        <v>486.8</v>
      </c>
      <c r="E101" s="56">
        <f t="shared" si="9"/>
        <v>65.34228187919463</v>
      </c>
      <c r="F101" s="93">
        <v>374.5</v>
      </c>
      <c r="G101" s="94">
        <v>220.3</v>
      </c>
      <c r="H101" s="56">
        <f t="shared" si="10"/>
        <v>58.825100133511356</v>
      </c>
      <c r="I101" s="56">
        <f t="shared" si="8"/>
        <v>45.254724732949875</v>
      </c>
    </row>
    <row r="102" spans="1:9" s="27" customFormat="1" ht="37.5">
      <c r="A102" s="14" t="s">
        <v>139</v>
      </c>
      <c r="B102" s="53" t="s">
        <v>138</v>
      </c>
      <c r="C102" s="23"/>
      <c r="D102" s="23"/>
      <c r="E102" s="56" t="e">
        <f t="shared" si="9"/>
        <v>#DIV/0!</v>
      </c>
      <c r="F102" s="23"/>
      <c r="G102" s="23"/>
      <c r="H102" s="56"/>
      <c r="I102" s="56"/>
    </row>
    <row r="103" spans="1:9" s="27" customFormat="1" ht="18.75">
      <c r="A103" s="49" t="s">
        <v>27</v>
      </c>
      <c r="B103" s="55" t="s">
        <v>122</v>
      </c>
      <c r="C103" s="63">
        <f>SUM(C105)</f>
        <v>1300</v>
      </c>
      <c r="D103" s="63">
        <f>SUM(D105)</f>
        <v>840</v>
      </c>
      <c r="E103" s="63">
        <f t="shared" si="9"/>
        <v>64.61538461538461</v>
      </c>
      <c r="F103" s="63">
        <f>SUM(F104:F105)</f>
        <v>2275.3</v>
      </c>
      <c r="G103" s="63">
        <f>SUM(G104:G105)</f>
        <v>1147.4</v>
      </c>
      <c r="H103" s="63">
        <f t="shared" si="10"/>
        <v>50.428514921109304</v>
      </c>
      <c r="I103" s="63">
        <f t="shared" si="8"/>
        <v>136.5952380952381</v>
      </c>
    </row>
    <row r="104" spans="1:9" s="27" customFormat="1" ht="18.75">
      <c r="A104" s="57" t="s">
        <v>226</v>
      </c>
      <c r="B104" s="58" t="s">
        <v>227</v>
      </c>
      <c r="C104" s="56"/>
      <c r="D104" s="56"/>
      <c r="E104" s="56"/>
      <c r="F104" s="93">
        <v>800</v>
      </c>
      <c r="G104" s="94">
        <v>440.3</v>
      </c>
      <c r="H104" s="56">
        <f t="shared" si="10"/>
        <v>55.03750000000001</v>
      </c>
      <c r="I104" s="63"/>
    </row>
    <row r="105" spans="1:9" s="27" customFormat="1" ht="23.25" customHeight="1">
      <c r="A105" s="14" t="s">
        <v>121</v>
      </c>
      <c r="B105" s="53" t="s">
        <v>123</v>
      </c>
      <c r="C105" s="93">
        <v>1300</v>
      </c>
      <c r="D105" s="94">
        <v>840</v>
      </c>
      <c r="E105" s="56">
        <f t="shared" si="9"/>
        <v>64.61538461538461</v>
      </c>
      <c r="F105" s="93">
        <v>1475.3</v>
      </c>
      <c r="G105" s="94">
        <v>707.1</v>
      </c>
      <c r="H105" s="56">
        <f t="shared" si="10"/>
        <v>47.92923473191893</v>
      </c>
      <c r="I105" s="56">
        <f t="shared" si="8"/>
        <v>84.17857142857143</v>
      </c>
    </row>
    <row r="106" spans="1:9" s="27" customFormat="1" ht="37.5">
      <c r="A106" s="66" t="s">
        <v>125</v>
      </c>
      <c r="B106" s="65" t="s">
        <v>124</v>
      </c>
      <c r="C106" s="63">
        <f>SUM(C107)</f>
        <v>21256.6</v>
      </c>
      <c r="D106" s="63">
        <f>SUM(D107)</f>
        <v>9935.8</v>
      </c>
      <c r="E106" s="63">
        <f t="shared" si="9"/>
        <v>46.742188308572395</v>
      </c>
      <c r="F106" s="63">
        <f>SUM(F107)</f>
        <v>16420.8</v>
      </c>
      <c r="G106" s="63">
        <f>SUM(G107)</f>
        <v>8071.8</v>
      </c>
      <c r="H106" s="63">
        <f t="shared" si="10"/>
        <v>49.15594855305467</v>
      </c>
      <c r="I106" s="63">
        <f t="shared" si="8"/>
        <v>81.2395579621168</v>
      </c>
    </row>
    <row r="107" spans="1:9" s="27" customFormat="1" ht="36" customHeight="1">
      <c r="A107" s="67" t="s">
        <v>126</v>
      </c>
      <c r="B107" s="64" t="s">
        <v>127</v>
      </c>
      <c r="C107" s="93">
        <v>21256.6</v>
      </c>
      <c r="D107" s="94">
        <v>9935.8</v>
      </c>
      <c r="E107" s="56">
        <f t="shared" si="9"/>
        <v>46.742188308572395</v>
      </c>
      <c r="F107" s="93">
        <v>16420.8</v>
      </c>
      <c r="G107" s="94">
        <v>8071.8</v>
      </c>
      <c r="H107" s="56">
        <f t="shared" si="10"/>
        <v>49.15594855305467</v>
      </c>
      <c r="I107" s="56">
        <f t="shared" si="8"/>
        <v>81.2395579621168</v>
      </c>
    </row>
    <row r="108" spans="1:9" s="27" customFormat="1" ht="57.75" customHeight="1">
      <c r="A108" s="72" t="s">
        <v>37</v>
      </c>
      <c r="B108" s="74">
        <v>1400</v>
      </c>
      <c r="C108" s="63">
        <f>SUM(C109:C110)</f>
        <v>4624.5</v>
      </c>
      <c r="D108" s="63">
        <f>SUM(D109:D110)</f>
        <v>2196</v>
      </c>
      <c r="E108" s="63">
        <f t="shared" si="9"/>
        <v>47.48621472591631</v>
      </c>
      <c r="F108" s="63">
        <f>SUM(F109:F110)</f>
        <v>4841.1</v>
      </c>
      <c r="G108" s="63">
        <f>SUM(G109:G110)</f>
        <v>2418</v>
      </c>
      <c r="H108" s="63">
        <f t="shared" si="10"/>
        <v>49.947326020945646</v>
      </c>
      <c r="I108" s="63">
        <f t="shared" si="8"/>
        <v>110.10928961748634</v>
      </c>
    </row>
    <row r="109" spans="1:9" s="27" customFormat="1" ht="79.5" customHeight="1">
      <c r="A109" s="25" t="s">
        <v>140</v>
      </c>
      <c r="B109" s="43">
        <v>1401</v>
      </c>
      <c r="C109" s="93">
        <v>4624.5</v>
      </c>
      <c r="D109" s="94">
        <v>2196</v>
      </c>
      <c r="E109" s="56">
        <f t="shared" si="9"/>
        <v>47.48621472591631</v>
      </c>
      <c r="F109" s="93">
        <v>4841.1</v>
      </c>
      <c r="G109" s="94">
        <v>2418</v>
      </c>
      <c r="H109" s="56">
        <f t="shared" si="10"/>
        <v>49.947326020945646</v>
      </c>
      <c r="I109" s="56">
        <f t="shared" si="8"/>
        <v>110.10928961748634</v>
      </c>
    </row>
    <row r="110" spans="1:9" s="27" customFormat="1" ht="81" customHeight="1">
      <c r="A110" s="25" t="s">
        <v>141</v>
      </c>
      <c r="B110" s="43">
        <v>1403</v>
      </c>
      <c r="C110" s="93">
        <v>0</v>
      </c>
      <c r="D110" s="94">
        <v>0</v>
      </c>
      <c r="E110" s="56" t="e">
        <f t="shared" si="9"/>
        <v>#DIV/0!</v>
      </c>
      <c r="F110" s="93"/>
      <c r="G110" s="94"/>
      <c r="H110" s="56" t="e">
        <f t="shared" si="10"/>
        <v>#DIV/0!</v>
      </c>
      <c r="I110" s="56" t="e">
        <f t="shared" si="8"/>
        <v>#DIV/0!</v>
      </c>
    </row>
    <row r="111" spans="1:9" s="27" customFormat="1" ht="18.75">
      <c r="A111" s="29" t="s">
        <v>29</v>
      </c>
      <c r="B111" s="29"/>
      <c r="C111" s="32">
        <f>SUM(C63+C72+C74+C80+C85+C91+C94+C99+C103+C106+C108)</f>
        <v>1562485.9000000001</v>
      </c>
      <c r="D111" s="32">
        <f>SUM(D63+D72+D74+D80+D85+D91+D94+D99+D103+D106+D108)</f>
        <v>694524.6000000001</v>
      </c>
      <c r="E111" s="56">
        <f t="shared" si="9"/>
        <v>44.449975516579066</v>
      </c>
      <c r="F111" s="101">
        <f>SUM(F63+F72+F74+F80+F85+F91+F94+F99+F103+F106+F108)</f>
        <v>1644092.5000000005</v>
      </c>
      <c r="G111" s="101">
        <f>SUM(G63+G72+G74+G80+G85+G91+G94+G99+G103+G106+G108)</f>
        <v>769406.2000000001</v>
      </c>
      <c r="H111" s="56">
        <f t="shared" si="10"/>
        <v>46.798230634833494</v>
      </c>
      <c r="I111" s="56">
        <f t="shared" si="8"/>
        <v>110.78170593237445</v>
      </c>
    </row>
    <row r="112" spans="1:9" s="27" customFormat="1" ht="37.5">
      <c r="A112" s="25" t="s">
        <v>30</v>
      </c>
      <c r="B112" s="25"/>
      <c r="C112" s="23">
        <f>SUM(C61-C111)</f>
        <v>-44119.40000000014</v>
      </c>
      <c r="D112" s="23">
        <f>SUM(D61-D111)</f>
        <v>-37986.90000000014</v>
      </c>
      <c r="E112" s="23"/>
      <c r="F112" s="23">
        <f>SUM(F61-F111)</f>
        <v>-12928.000000000466</v>
      </c>
      <c r="G112" s="23">
        <f>SUM(G61-G111)</f>
        <v>-6126.500000000116</v>
      </c>
      <c r="H112" s="23"/>
      <c r="I112" s="23"/>
    </row>
    <row r="113" spans="1:9" s="27" customFormat="1" ht="18.75" customHeight="1">
      <c r="A113" s="140" t="s">
        <v>31</v>
      </c>
      <c r="B113" s="140"/>
      <c r="C113" s="140"/>
      <c r="D113" s="140"/>
      <c r="E113" s="140"/>
      <c r="F113" s="140"/>
      <c r="G113" s="140"/>
      <c r="H113" s="140"/>
      <c r="I113" s="88"/>
    </row>
    <row r="114" spans="1:9" s="27" customFormat="1" ht="45" customHeight="1">
      <c r="A114" s="25" t="s">
        <v>32</v>
      </c>
      <c r="B114" s="104" t="s">
        <v>217</v>
      </c>
      <c r="C114" s="23">
        <v>22066.7</v>
      </c>
      <c r="D114" s="23">
        <v>0</v>
      </c>
      <c r="E114" s="23"/>
      <c r="F114" s="71">
        <v>30000</v>
      </c>
      <c r="G114" s="71">
        <v>50000</v>
      </c>
      <c r="H114" s="21"/>
      <c r="I114" s="21"/>
    </row>
    <row r="115" spans="1:9" s="27" customFormat="1" ht="45" customHeight="1">
      <c r="A115" s="25" t="s">
        <v>33</v>
      </c>
      <c r="B115" s="104" t="s">
        <v>218</v>
      </c>
      <c r="C115" s="23">
        <v>-18166.7</v>
      </c>
      <c r="D115" s="23">
        <v>3900</v>
      </c>
      <c r="E115" s="23"/>
      <c r="F115" s="71">
        <v>-30000</v>
      </c>
      <c r="G115" s="71">
        <v>0</v>
      </c>
      <c r="H115" s="21"/>
      <c r="I115" s="21"/>
    </row>
    <row r="116" spans="1:9" s="27" customFormat="1" ht="54.75" customHeight="1">
      <c r="A116" s="25" t="s">
        <v>34</v>
      </c>
      <c r="B116" s="104" t="s">
        <v>219</v>
      </c>
      <c r="C116" s="23">
        <v>0</v>
      </c>
      <c r="D116" s="23">
        <v>0</v>
      </c>
      <c r="E116" s="23"/>
      <c r="F116" s="23">
        <v>0</v>
      </c>
      <c r="G116" s="23">
        <v>0</v>
      </c>
      <c r="H116" s="21"/>
      <c r="I116" s="21"/>
    </row>
    <row r="117" spans="1:9" s="27" customFormat="1" ht="48.75" customHeight="1">
      <c r="A117" s="25" t="s">
        <v>35</v>
      </c>
      <c r="B117" s="104" t="s">
        <v>220</v>
      </c>
      <c r="C117" s="23">
        <v>40219.4</v>
      </c>
      <c r="D117" s="23">
        <v>34086.9</v>
      </c>
      <c r="E117" s="23"/>
      <c r="F117" s="21">
        <v>12928</v>
      </c>
      <c r="G117" s="21">
        <v>-43873.5</v>
      </c>
      <c r="H117" s="21"/>
      <c r="I117" s="21"/>
    </row>
    <row r="118" spans="1:9" s="27" customFormat="1" ht="27" customHeight="1">
      <c r="A118" s="29" t="s">
        <v>36</v>
      </c>
      <c r="B118" s="29"/>
      <c r="C118" s="28">
        <f>SUM(C114:C117)</f>
        <v>44119.4</v>
      </c>
      <c r="D118" s="28">
        <f>SUM(D114:D117)</f>
        <v>37986.9</v>
      </c>
      <c r="E118" s="28">
        <f>SUM(E114:E117)</f>
        <v>0</v>
      </c>
      <c r="F118" s="28">
        <f>SUM(F114:F117)</f>
        <v>12928</v>
      </c>
      <c r="G118" s="28">
        <f>SUM(G114:G117)</f>
        <v>6126.5</v>
      </c>
      <c r="H118" s="21"/>
      <c r="I118" s="21"/>
    </row>
    <row r="119" spans="1:9" s="27" customFormat="1" ht="18" customHeight="1">
      <c r="A119" s="33"/>
      <c r="B119" s="33"/>
      <c r="C119" s="33"/>
      <c r="D119" s="44"/>
      <c r="E119" s="44"/>
      <c r="F119" s="34"/>
      <c r="G119" s="34"/>
      <c r="H119" s="24"/>
      <c r="I119" s="24"/>
    </row>
    <row r="120" spans="1:9" s="27" customFormat="1" ht="17.25" customHeight="1">
      <c r="A120" s="18"/>
      <c r="B120" s="18"/>
      <c r="C120" s="18"/>
      <c r="D120" s="44"/>
      <c r="E120" s="44"/>
      <c r="F120" s="18"/>
      <c r="G120" s="18"/>
      <c r="H120" s="19"/>
      <c r="I120" s="19"/>
    </row>
    <row r="121" spans="1:8" s="27" customFormat="1" ht="18.75">
      <c r="A121" s="18"/>
      <c r="B121" s="18"/>
      <c r="C121" s="18"/>
      <c r="D121" s="33"/>
      <c r="E121" s="33"/>
      <c r="F121" s="18"/>
      <c r="G121" s="129"/>
      <c r="H121" s="130"/>
    </row>
    <row r="122" spans="1:9" s="27" customFormat="1" ht="18.75">
      <c r="A122" s="33"/>
      <c r="B122" s="33"/>
      <c r="C122" s="33"/>
      <c r="D122" s="15"/>
      <c r="E122" s="15"/>
      <c r="F122" s="34"/>
      <c r="G122" s="34"/>
      <c r="H122" s="37"/>
      <c r="I122" s="37"/>
    </row>
    <row r="123" spans="1:9" s="27" customFormat="1" ht="18.75">
      <c r="A123" s="33"/>
      <c r="B123" s="33"/>
      <c r="C123" s="33"/>
      <c r="D123" s="18"/>
      <c r="E123" s="18"/>
      <c r="F123" s="26"/>
      <c r="G123" s="26"/>
      <c r="H123" s="36"/>
      <c r="I123" s="36"/>
    </row>
    <row r="124" spans="1:9" s="27" customFormat="1" ht="18.75">
      <c r="A124" s="26"/>
      <c r="B124" s="26"/>
      <c r="C124" s="26"/>
      <c r="D124" s="18"/>
      <c r="E124" s="18"/>
      <c r="F124" s="35"/>
      <c r="G124" s="35"/>
      <c r="H124" s="38"/>
      <c r="I124" s="38"/>
    </row>
    <row r="125" spans="4:9" s="27" customFormat="1" ht="18">
      <c r="D125" s="5"/>
      <c r="E125" s="5"/>
      <c r="F125" s="39"/>
      <c r="G125" s="39"/>
      <c r="H125" s="40"/>
      <c r="I125" s="40"/>
    </row>
    <row r="126" spans="4:5" s="27" customFormat="1" ht="18">
      <c r="D126" s="5"/>
      <c r="E126" s="5"/>
    </row>
    <row r="127" spans="4:5" s="27" customFormat="1" ht="12.75">
      <c r="D127" s="3"/>
      <c r="E127" s="3"/>
    </row>
    <row r="128" spans="4:9" s="27" customFormat="1" ht="12.75">
      <c r="D128" s="3"/>
      <c r="E128" s="3"/>
      <c r="H128" s="41"/>
      <c r="I128" s="41"/>
    </row>
    <row r="129" spans="4:9" s="27" customFormat="1" ht="12.75">
      <c r="D129" s="3"/>
      <c r="E129" s="3"/>
      <c r="H129" s="41"/>
      <c r="I129" s="41"/>
    </row>
    <row r="130" spans="4:9" s="27" customFormat="1" ht="12.75">
      <c r="D130" s="3"/>
      <c r="E130" s="3"/>
      <c r="H130" s="41"/>
      <c r="I130" s="41"/>
    </row>
    <row r="131" spans="4:9" s="27" customFormat="1" ht="12.75">
      <c r="D131" s="3"/>
      <c r="E131" s="3"/>
      <c r="H131" s="41"/>
      <c r="I131" s="41"/>
    </row>
    <row r="132" spans="4:9" s="27" customFormat="1" ht="12.75">
      <c r="D132" s="3"/>
      <c r="E132" s="3"/>
      <c r="H132" s="41"/>
      <c r="I132" s="41"/>
    </row>
    <row r="133" spans="4:9" s="27" customFormat="1" ht="12.75">
      <c r="D133" s="3"/>
      <c r="E133" s="3"/>
      <c r="H133" s="41"/>
      <c r="I133" s="41"/>
    </row>
    <row r="134" spans="4:9" s="27" customFormat="1" ht="12.75">
      <c r="D134" s="3"/>
      <c r="E134" s="3"/>
      <c r="H134" s="41"/>
      <c r="I134" s="41"/>
    </row>
    <row r="135" spans="4:9" s="27" customFormat="1" ht="12.75">
      <c r="D135" s="3"/>
      <c r="E135" s="3"/>
      <c r="H135" s="41"/>
      <c r="I135" s="41"/>
    </row>
    <row r="136" spans="4:9" s="27" customFormat="1" ht="12.75">
      <c r="D136" s="3"/>
      <c r="E136" s="3"/>
      <c r="H136" s="41"/>
      <c r="I136" s="41"/>
    </row>
    <row r="137" spans="4:9" s="27" customFormat="1" ht="12.75">
      <c r="D137" s="3"/>
      <c r="E137" s="3"/>
      <c r="H137" s="41"/>
      <c r="I137" s="41"/>
    </row>
    <row r="138" spans="4:9" s="27" customFormat="1" ht="12.75">
      <c r="D138" s="3"/>
      <c r="E138" s="3"/>
      <c r="H138" s="41"/>
      <c r="I138" s="41"/>
    </row>
    <row r="139" spans="4:9" s="27" customFormat="1" ht="12.75">
      <c r="D139" s="3"/>
      <c r="E139" s="3"/>
      <c r="H139" s="41"/>
      <c r="I139" s="41"/>
    </row>
    <row r="140" spans="4:9" s="27" customFormat="1" ht="12.75">
      <c r="D140" s="3"/>
      <c r="E140" s="3"/>
      <c r="H140" s="41"/>
      <c r="I140" s="41"/>
    </row>
    <row r="141" spans="4:9" s="27" customFormat="1" ht="12.75">
      <c r="D141" s="3"/>
      <c r="E141" s="3"/>
      <c r="H141" s="41"/>
      <c r="I141" s="41"/>
    </row>
    <row r="142" spans="4:9" s="27" customFormat="1" ht="12.75">
      <c r="D142" s="3"/>
      <c r="E142" s="3"/>
      <c r="H142" s="41"/>
      <c r="I142" s="41"/>
    </row>
    <row r="143" spans="4:9" s="27" customFormat="1" ht="12.75">
      <c r="D143" s="3"/>
      <c r="E143" s="3"/>
      <c r="H143" s="41"/>
      <c r="I143" s="41"/>
    </row>
    <row r="144" spans="4:9" s="27" customFormat="1" ht="12.75">
      <c r="D144" s="3"/>
      <c r="E144" s="3"/>
      <c r="H144" s="41"/>
      <c r="I144" s="41"/>
    </row>
    <row r="145" spans="4:9" s="27" customFormat="1" ht="12.75">
      <c r="D145" s="3"/>
      <c r="E145" s="3"/>
      <c r="H145" s="41"/>
      <c r="I145" s="41"/>
    </row>
    <row r="146" spans="4:9" s="27" customFormat="1" ht="12.75">
      <c r="D146" s="3"/>
      <c r="E146" s="3"/>
      <c r="H146" s="41"/>
      <c r="I146" s="41"/>
    </row>
    <row r="147" spans="4:9" s="27" customFormat="1" ht="12.75">
      <c r="D147" s="3"/>
      <c r="E147" s="3"/>
      <c r="H147" s="41"/>
      <c r="I147" s="41"/>
    </row>
    <row r="148" spans="4:9" s="27" customFormat="1" ht="12.75">
      <c r="D148" s="3"/>
      <c r="E148" s="3"/>
      <c r="H148" s="41"/>
      <c r="I148" s="41"/>
    </row>
    <row r="149" spans="4:9" s="27" customFormat="1" ht="12.75">
      <c r="D149" s="3"/>
      <c r="E149" s="3"/>
      <c r="H149" s="41"/>
      <c r="I149" s="41"/>
    </row>
    <row r="150" spans="4:9" s="27" customFormat="1" ht="12.75">
      <c r="D150" s="3"/>
      <c r="E150" s="3"/>
      <c r="H150" s="41"/>
      <c r="I150" s="41"/>
    </row>
    <row r="151" spans="4:9" s="27" customFormat="1" ht="12.75">
      <c r="D151" s="3"/>
      <c r="E151" s="3"/>
      <c r="H151" s="41"/>
      <c r="I151" s="41"/>
    </row>
    <row r="152" spans="4:9" s="27" customFormat="1" ht="12.75">
      <c r="D152" s="3"/>
      <c r="E152" s="3"/>
      <c r="H152" s="41"/>
      <c r="I152" s="41"/>
    </row>
    <row r="153" spans="4:9" s="27" customFormat="1" ht="12.75">
      <c r="D153" s="3"/>
      <c r="E153" s="3"/>
      <c r="H153" s="41"/>
      <c r="I153" s="41"/>
    </row>
    <row r="154" spans="4:9" s="27" customFormat="1" ht="12.75">
      <c r="D154" s="3"/>
      <c r="E154" s="3"/>
      <c r="H154" s="41"/>
      <c r="I154" s="41"/>
    </row>
    <row r="155" spans="4:9" s="27" customFormat="1" ht="12.75">
      <c r="D155" s="3"/>
      <c r="E155" s="3"/>
      <c r="H155" s="41"/>
      <c r="I155" s="41"/>
    </row>
    <row r="156" spans="4:9" s="27" customFormat="1" ht="12.75">
      <c r="D156" s="3"/>
      <c r="E156" s="3"/>
      <c r="H156" s="41"/>
      <c r="I156" s="41"/>
    </row>
    <row r="157" spans="4:9" s="27" customFormat="1" ht="12.75">
      <c r="D157" s="3"/>
      <c r="E157" s="3"/>
      <c r="H157" s="41"/>
      <c r="I157" s="41"/>
    </row>
    <row r="158" spans="4:9" s="27" customFormat="1" ht="12.75">
      <c r="D158" s="3"/>
      <c r="E158" s="3"/>
      <c r="H158" s="41"/>
      <c r="I158" s="41"/>
    </row>
    <row r="159" spans="4:9" s="27" customFormat="1" ht="12.75">
      <c r="D159" s="3"/>
      <c r="E159" s="3"/>
      <c r="H159" s="41"/>
      <c r="I159" s="41"/>
    </row>
    <row r="160" spans="4:9" s="27" customFormat="1" ht="12.75">
      <c r="D160" s="3"/>
      <c r="E160" s="3"/>
      <c r="H160" s="41"/>
      <c r="I160" s="41"/>
    </row>
    <row r="161" spans="4:9" s="27" customFormat="1" ht="12.75">
      <c r="D161" s="3"/>
      <c r="E161" s="3"/>
      <c r="H161" s="41"/>
      <c r="I161" s="41"/>
    </row>
    <row r="162" spans="4:9" s="27" customFormat="1" ht="12.75">
      <c r="D162" s="3"/>
      <c r="E162" s="3"/>
      <c r="H162" s="41"/>
      <c r="I162" s="41"/>
    </row>
    <row r="163" spans="4:9" s="27" customFormat="1" ht="12.75">
      <c r="D163" s="3"/>
      <c r="E163" s="3"/>
      <c r="H163" s="41"/>
      <c r="I163" s="41"/>
    </row>
    <row r="164" spans="4:9" s="27" customFormat="1" ht="12.75">
      <c r="D164" s="3"/>
      <c r="E164" s="3"/>
      <c r="H164" s="41"/>
      <c r="I164" s="41"/>
    </row>
    <row r="165" spans="4:9" s="27" customFormat="1" ht="12.75">
      <c r="D165" s="3"/>
      <c r="E165" s="3"/>
      <c r="H165" s="41"/>
      <c r="I165" s="41"/>
    </row>
    <row r="166" spans="4:9" s="27" customFormat="1" ht="12.75">
      <c r="D166" s="3"/>
      <c r="E166" s="3"/>
      <c r="H166" s="41"/>
      <c r="I166" s="41"/>
    </row>
    <row r="167" spans="4:9" s="27" customFormat="1" ht="12.75">
      <c r="D167" s="3"/>
      <c r="E167" s="3"/>
      <c r="H167" s="41"/>
      <c r="I167" s="41"/>
    </row>
    <row r="168" spans="4:9" s="27" customFormat="1" ht="12.75">
      <c r="D168" s="3"/>
      <c r="E168" s="3"/>
      <c r="H168" s="41"/>
      <c r="I168" s="41"/>
    </row>
    <row r="169" spans="4:9" s="27" customFormat="1" ht="12.75">
      <c r="D169" s="3"/>
      <c r="E169" s="3"/>
      <c r="H169" s="41"/>
      <c r="I169" s="41"/>
    </row>
    <row r="170" spans="4:9" s="27" customFormat="1" ht="12.75">
      <c r="D170" s="3"/>
      <c r="E170" s="3"/>
      <c r="H170" s="41"/>
      <c r="I170" s="41"/>
    </row>
    <row r="171" spans="4:9" s="27" customFormat="1" ht="12.75">
      <c r="D171" s="3"/>
      <c r="E171" s="3"/>
      <c r="H171" s="41"/>
      <c r="I171" s="41"/>
    </row>
    <row r="172" spans="4:9" s="27" customFormat="1" ht="12.75">
      <c r="D172" s="3"/>
      <c r="E172" s="3"/>
      <c r="H172" s="41"/>
      <c r="I172" s="41"/>
    </row>
    <row r="173" spans="4:9" s="27" customFormat="1" ht="12.75">
      <c r="D173" s="3"/>
      <c r="E173" s="3"/>
      <c r="H173" s="41"/>
      <c r="I173" s="41"/>
    </row>
    <row r="174" spans="4:9" s="27" customFormat="1" ht="12.75">
      <c r="D174" s="3"/>
      <c r="E174" s="3"/>
      <c r="H174" s="41"/>
      <c r="I174" s="41"/>
    </row>
    <row r="175" spans="4:9" s="27" customFormat="1" ht="12.75">
      <c r="D175" s="3"/>
      <c r="E175" s="3"/>
      <c r="H175" s="41"/>
      <c r="I175" s="41"/>
    </row>
    <row r="176" spans="4:9" s="27" customFormat="1" ht="12.75">
      <c r="D176" s="3"/>
      <c r="E176" s="3"/>
      <c r="H176" s="41"/>
      <c r="I176" s="41"/>
    </row>
    <row r="177" spans="4:9" s="27" customFormat="1" ht="12.75">
      <c r="D177" s="3"/>
      <c r="E177" s="3"/>
      <c r="H177" s="41"/>
      <c r="I177" s="41"/>
    </row>
    <row r="178" spans="4:9" s="27" customFormat="1" ht="12.75">
      <c r="D178" s="3"/>
      <c r="E178" s="3"/>
      <c r="H178" s="41"/>
      <c r="I178" s="41"/>
    </row>
    <row r="179" spans="4:9" s="27" customFormat="1" ht="12.75">
      <c r="D179" s="3"/>
      <c r="E179" s="3"/>
      <c r="H179" s="41"/>
      <c r="I179" s="41"/>
    </row>
    <row r="180" spans="4:9" s="27" customFormat="1" ht="12.75">
      <c r="D180" s="3"/>
      <c r="E180" s="3"/>
      <c r="H180" s="41"/>
      <c r="I180" s="41"/>
    </row>
    <row r="181" spans="4:9" s="27" customFormat="1" ht="12.75">
      <c r="D181" s="3"/>
      <c r="E181" s="3"/>
      <c r="H181" s="41"/>
      <c r="I181" s="41"/>
    </row>
    <row r="182" spans="4:9" s="27" customFormat="1" ht="12.75">
      <c r="D182" s="3"/>
      <c r="E182" s="3"/>
      <c r="H182" s="41"/>
      <c r="I182" s="41"/>
    </row>
    <row r="183" spans="4:9" s="27" customFormat="1" ht="12.75">
      <c r="D183" s="3"/>
      <c r="E183" s="3"/>
      <c r="H183" s="41"/>
      <c r="I183" s="41"/>
    </row>
    <row r="184" spans="8:9" ht="12.75">
      <c r="H184" s="4"/>
      <c r="I184" s="4"/>
    </row>
    <row r="185" spans="8:9" ht="12.75">
      <c r="H185" s="4"/>
      <c r="I185" s="4"/>
    </row>
    <row r="186" spans="8:9" ht="12.75">
      <c r="H186" s="4"/>
      <c r="I186" s="4"/>
    </row>
    <row r="187" spans="8:9" ht="12.75">
      <c r="H187" s="4"/>
      <c r="I187" s="4"/>
    </row>
    <row r="188" spans="8:9" ht="12.75">
      <c r="H188" s="4"/>
      <c r="I188" s="4"/>
    </row>
    <row r="189" spans="8:9" ht="12.75">
      <c r="H189" s="4"/>
      <c r="I189" s="4"/>
    </row>
    <row r="190" spans="8:9" ht="12.75">
      <c r="H190" s="4"/>
      <c r="I190" s="4"/>
    </row>
    <row r="191" spans="8:9" ht="12.75">
      <c r="H191" s="4"/>
      <c r="I191" s="4"/>
    </row>
    <row r="192" spans="8:9" ht="12.75">
      <c r="H192" s="4"/>
      <c r="I192" s="4"/>
    </row>
    <row r="193" spans="8:9" ht="12.75">
      <c r="H193" s="4"/>
      <c r="I193" s="4"/>
    </row>
    <row r="194" spans="8:9" ht="12.75">
      <c r="H194" s="4"/>
      <c r="I194" s="4"/>
    </row>
    <row r="195" spans="8:9" ht="12.75">
      <c r="H195" s="4"/>
      <c r="I195" s="4"/>
    </row>
    <row r="196" spans="8:9" ht="12.75">
      <c r="H196" s="4"/>
      <c r="I196" s="4"/>
    </row>
    <row r="197" spans="8:9" ht="12.75">
      <c r="H197" s="4"/>
      <c r="I197" s="4"/>
    </row>
    <row r="198" spans="8:9" ht="12.75">
      <c r="H198" s="4"/>
      <c r="I198" s="4"/>
    </row>
    <row r="199" spans="8:9" ht="12.75">
      <c r="H199" s="4"/>
      <c r="I199" s="4"/>
    </row>
    <row r="200" spans="8:9" ht="12.75">
      <c r="H200" s="4"/>
      <c r="I200" s="4"/>
    </row>
    <row r="201" spans="8:9" ht="12.75">
      <c r="H201" s="4"/>
      <c r="I201" s="4"/>
    </row>
    <row r="202" spans="8:9" ht="12.75">
      <c r="H202" s="4"/>
      <c r="I202" s="4"/>
    </row>
    <row r="203" spans="8:9" ht="12.75">
      <c r="H203" s="4"/>
      <c r="I203" s="4"/>
    </row>
    <row r="204" spans="8:9" ht="12.75">
      <c r="H204" s="4"/>
      <c r="I204" s="4"/>
    </row>
    <row r="205" spans="8:9" ht="12.75">
      <c r="H205" s="4"/>
      <c r="I205" s="4"/>
    </row>
    <row r="206" spans="8:9" ht="12.75">
      <c r="H206" s="4"/>
      <c r="I206" s="4"/>
    </row>
    <row r="207" spans="8:9" ht="12.75">
      <c r="H207" s="4"/>
      <c r="I207" s="4"/>
    </row>
    <row r="208" spans="8:9" ht="12.75">
      <c r="H208" s="4"/>
      <c r="I208" s="4"/>
    </row>
    <row r="209" spans="8:9" ht="12.75">
      <c r="H209" s="4"/>
      <c r="I209" s="4"/>
    </row>
    <row r="210" spans="8:9" ht="12.75">
      <c r="H210" s="4"/>
      <c r="I210" s="4"/>
    </row>
    <row r="211" spans="8:9" ht="12.75">
      <c r="H211" s="4"/>
      <c r="I211" s="4"/>
    </row>
    <row r="212" spans="8:9" ht="12.75">
      <c r="H212" s="4"/>
      <c r="I212" s="4"/>
    </row>
    <row r="213" spans="8:9" ht="12.75">
      <c r="H213" s="4"/>
      <c r="I213" s="4"/>
    </row>
    <row r="214" spans="8:9" ht="12.75">
      <c r="H214" s="4"/>
      <c r="I214" s="4"/>
    </row>
    <row r="215" spans="8:9" ht="12.75">
      <c r="H215" s="4"/>
      <c r="I215" s="4"/>
    </row>
    <row r="216" spans="8:9" ht="12.75">
      <c r="H216" s="4"/>
      <c r="I216" s="4"/>
    </row>
    <row r="217" spans="8:9" ht="12.75">
      <c r="H217" s="4"/>
      <c r="I217" s="4"/>
    </row>
    <row r="218" spans="8:9" ht="12.75">
      <c r="H218" s="4"/>
      <c r="I218" s="4"/>
    </row>
    <row r="219" spans="8:9" ht="12.75">
      <c r="H219" s="4"/>
      <c r="I219" s="4"/>
    </row>
    <row r="220" spans="8:9" ht="12.75">
      <c r="H220" s="4"/>
      <c r="I220" s="4"/>
    </row>
    <row r="221" spans="8:9" ht="12.75">
      <c r="H221" s="4"/>
      <c r="I221" s="4"/>
    </row>
    <row r="222" spans="8:9" ht="12.75">
      <c r="H222" s="4"/>
      <c r="I222" s="4"/>
    </row>
    <row r="223" spans="8:9" ht="12.75">
      <c r="H223" s="4"/>
      <c r="I223" s="4"/>
    </row>
    <row r="224" spans="8:9" ht="12.75">
      <c r="H224" s="4"/>
      <c r="I224" s="4"/>
    </row>
    <row r="225" spans="8:9" ht="12.75">
      <c r="H225" s="4"/>
      <c r="I225" s="4"/>
    </row>
    <row r="226" spans="8:9" ht="12.75">
      <c r="H226" s="4"/>
      <c r="I226" s="4"/>
    </row>
    <row r="227" spans="8:9" ht="12.75">
      <c r="H227" s="4"/>
      <c r="I227" s="4"/>
    </row>
    <row r="228" spans="8:9" ht="12.75">
      <c r="H228" s="4"/>
      <c r="I228" s="4"/>
    </row>
    <row r="229" spans="8:9" ht="12.75">
      <c r="H229" s="4"/>
      <c r="I229" s="4"/>
    </row>
    <row r="230" spans="8:9" ht="12.75">
      <c r="H230" s="4"/>
      <c r="I230" s="4"/>
    </row>
    <row r="231" spans="8:9" ht="12.75">
      <c r="H231" s="4"/>
      <c r="I231" s="4"/>
    </row>
    <row r="232" spans="8:9" ht="12.75">
      <c r="H232" s="4"/>
      <c r="I232" s="4"/>
    </row>
    <row r="233" spans="8:9" ht="12.75">
      <c r="H233" s="4"/>
      <c r="I233" s="4"/>
    </row>
    <row r="234" spans="8:9" ht="12.75">
      <c r="H234" s="4"/>
      <c r="I234" s="4"/>
    </row>
    <row r="235" spans="8:9" ht="12.75">
      <c r="H235" s="4"/>
      <c r="I235" s="4"/>
    </row>
    <row r="236" spans="8:9" ht="12.75">
      <c r="H236" s="4"/>
      <c r="I236" s="4"/>
    </row>
    <row r="237" spans="8:9" ht="12.75">
      <c r="H237" s="4"/>
      <c r="I237" s="4"/>
    </row>
    <row r="238" spans="8:9" ht="12.75">
      <c r="H238" s="4"/>
      <c r="I238" s="4"/>
    </row>
    <row r="239" spans="8:9" ht="12.75">
      <c r="H239" s="4"/>
      <c r="I239" s="4"/>
    </row>
    <row r="240" spans="8:9" ht="12.75">
      <c r="H240" s="4"/>
      <c r="I240" s="4"/>
    </row>
    <row r="241" spans="8:9" ht="12.75">
      <c r="H241" s="4"/>
      <c r="I241" s="4"/>
    </row>
    <row r="242" spans="8:9" ht="12.75">
      <c r="H242" s="4"/>
      <c r="I242" s="4"/>
    </row>
    <row r="243" spans="8:9" ht="12.75">
      <c r="H243" s="4"/>
      <c r="I243" s="4"/>
    </row>
    <row r="244" spans="8:9" ht="12.75">
      <c r="H244" s="4"/>
      <c r="I244" s="4"/>
    </row>
    <row r="245" spans="8:9" ht="12.75">
      <c r="H245" s="4"/>
      <c r="I245" s="4"/>
    </row>
    <row r="246" spans="8:9" ht="12.75">
      <c r="H246" s="4"/>
      <c r="I246" s="4"/>
    </row>
    <row r="247" spans="8:9" ht="12.75">
      <c r="H247" s="4"/>
      <c r="I247" s="4"/>
    </row>
    <row r="248" spans="8:9" ht="12.75">
      <c r="H248" s="4"/>
      <c r="I248" s="4"/>
    </row>
    <row r="249" spans="8:9" ht="12.75">
      <c r="H249" s="4"/>
      <c r="I249" s="4"/>
    </row>
    <row r="250" spans="8:9" ht="12.75">
      <c r="H250" s="4"/>
      <c r="I250" s="4"/>
    </row>
    <row r="251" spans="8:9" ht="12.75">
      <c r="H251" s="4"/>
      <c r="I251" s="4"/>
    </row>
    <row r="252" spans="8:9" ht="12.75">
      <c r="H252" s="4"/>
      <c r="I252" s="4"/>
    </row>
    <row r="253" spans="8:9" ht="12.75">
      <c r="H253" s="4"/>
      <c r="I253" s="4"/>
    </row>
    <row r="254" spans="8:9" ht="12.75">
      <c r="H254" s="4"/>
      <c r="I254" s="4"/>
    </row>
    <row r="255" spans="8:9" ht="12.75">
      <c r="H255" s="4"/>
      <c r="I255" s="4"/>
    </row>
    <row r="256" spans="8:9" ht="12.75">
      <c r="H256" s="4"/>
      <c r="I256" s="4"/>
    </row>
    <row r="257" spans="8:9" ht="12.75">
      <c r="H257" s="4"/>
      <c r="I257" s="4"/>
    </row>
    <row r="258" spans="8:9" ht="12.75">
      <c r="H258" s="4"/>
      <c r="I258" s="4"/>
    </row>
    <row r="259" spans="8:9" ht="12.75">
      <c r="H259" s="4"/>
      <c r="I259" s="4"/>
    </row>
    <row r="260" spans="8:9" ht="12.75">
      <c r="H260" s="4"/>
      <c r="I260" s="4"/>
    </row>
    <row r="261" spans="8:9" ht="12.75">
      <c r="H261" s="4"/>
      <c r="I261" s="4"/>
    </row>
    <row r="262" spans="8:9" ht="12.75">
      <c r="H262" s="4"/>
      <c r="I262" s="4"/>
    </row>
    <row r="263" spans="8:9" ht="12.75">
      <c r="H263" s="4"/>
      <c r="I263" s="4"/>
    </row>
    <row r="264" spans="8:9" ht="12.75">
      <c r="H264" s="4"/>
      <c r="I264" s="4"/>
    </row>
    <row r="265" spans="8:9" ht="12.75">
      <c r="H265" s="4"/>
      <c r="I265" s="4"/>
    </row>
    <row r="266" spans="8:9" ht="12.75">
      <c r="H266" s="4"/>
      <c r="I266" s="4"/>
    </row>
    <row r="267" spans="8:9" ht="12.75">
      <c r="H267" s="4"/>
      <c r="I267" s="4"/>
    </row>
    <row r="268" spans="8:9" ht="12.75">
      <c r="H268" s="4"/>
      <c r="I268" s="4"/>
    </row>
    <row r="269" spans="8:9" ht="12.75">
      <c r="H269" s="4"/>
      <c r="I269" s="4"/>
    </row>
    <row r="270" spans="8:9" ht="12.75">
      <c r="H270" s="4"/>
      <c r="I270" s="4"/>
    </row>
    <row r="271" spans="8:9" ht="12.75">
      <c r="H271" s="4"/>
      <c r="I271" s="4"/>
    </row>
    <row r="272" spans="8:9" ht="12.75">
      <c r="H272" s="4"/>
      <c r="I272" s="4"/>
    </row>
    <row r="273" spans="8:9" ht="12.75">
      <c r="H273" s="4"/>
      <c r="I273" s="4"/>
    </row>
    <row r="274" spans="8:9" ht="12.75">
      <c r="H274" s="4"/>
      <c r="I274" s="4"/>
    </row>
    <row r="275" spans="8:9" ht="12.75">
      <c r="H275" s="4"/>
      <c r="I275" s="4"/>
    </row>
    <row r="276" spans="8:9" ht="12.75">
      <c r="H276" s="4"/>
      <c r="I276" s="4"/>
    </row>
    <row r="277" spans="8:9" ht="12.75">
      <c r="H277" s="4"/>
      <c r="I277" s="4"/>
    </row>
    <row r="278" spans="8:9" ht="12.75">
      <c r="H278" s="4"/>
      <c r="I278" s="4"/>
    </row>
    <row r="279" spans="8:9" ht="12.75">
      <c r="H279" s="4"/>
      <c r="I279" s="4"/>
    </row>
    <row r="280" spans="8:9" ht="12.75">
      <c r="H280" s="4"/>
      <c r="I280" s="4"/>
    </row>
    <row r="281" spans="8:9" ht="12.75">
      <c r="H281" s="4"/>
      <c r="I281" s="4"/>
    </row>
    <row r="282" spans="8:9" ht="12.75">
      <c r="H282" s="4"/>
      <c r="I282" s="4"/>
    </row>
    <row r="283" spans="8:9" ht="12.75">
      <c r="H283" s="4"/>
      <c r="I283" s="4"/>
    </row>
    <row r="284" spans="8:9" ht="12.75">
      <c r="H284" s="4"/>
      <c r="I284" s="4"/>
    </row>
    <row r="285" spans="8:9" ht="12.75">
      <c r="H285" s="4"/>
      <c r="I285" s="4"/>
    </row>
    <row r="286" spans="8:9" ht="12.75">
      <c r="H286" s="4"/>
      <c r="I286" s="4"/>
    </row>
    <row r="287" spans="8:9" ht="12.75">
      <c r="H287" s="4"/>
      <c r="I287" s="4"/>
    </row>
    <row r="288" spans="8:9" ht="12.75">
      <c r="H288" s="4"/>
      <c r="I288" s="4"/>
    </row>
    <row r="289" spans="8:9" ht="12.75">
      <c r="H289" s="4"/>
      <c r="I289" s="4"/>
    </row>
  </sheetData>
  <sheetProtection/>
  <mergeCells count="10">
    <mergeCell ref="A1:I1"/>
    <mergeCell ref="A113:H113"/>
    <mergeCell ref="G121:H121"/>
    <mergeCell ref="A3:A4"/>
    <mergeCell ref="B3:B4"/>
    <mergeCell ref="A62:I62"/>
    <mergeCell ref="C3:E3"/>
    <mergeCell ref="F3:H3"/>
    <mergeCell ref="I3:I4"/>
    <mergeCell ref="A5:I5"/>
  </mergeCells>
  <printOptions/>
  <pageMargins left="0.1968503937007874" right="0.2755905511811024" top="0.4724409448818898" bottom="0.5118110236220472" header="0.5118110236220472" footer="0.5118110236220472"/>
  <pageSetup fitToHeight="4" fitToWidth="1" horizontalDpi="600" verticalDpi="600" orientation="portrait" paperSize="9" scale="53" r:id="rId1"/>
  <rowBreaks count="2" manualBreakCount="2">
    <brk id="70" max="8" man="1"/>
    <brk id="112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3"/>
  <sheetViews>
    <sheetView tabSelected="1" zoomScale="68" zoomScaleNormal="68" zoomScaleSheetLayoutView="68" zoomScalePageLayoutView="0" workbookViewId="0" topLeftCell="A1">
      <pane xSplit="2" ySplit="5" topLeftCell="C6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9" sqref="F9"/>
    </sheetView>
  </sheetViews>
  <sheetFormatPr defaultColWidth="9.00390625" defaultRowHeight="12.75"/>
  <cols>
    <col min="1" max="1" width="45.25390625" style="3" customWidth="1"/>
    <col min="2" max="2" width="26.25390625" style="3" customWidth="1"/>
    <col min="3" max="3" width="18.25390625" style="3" customWidth="1"/>
    <col min="4" max="4" width="18.375" style="3" customWidth="1"/>
    <col min="5" max="5" width="15.625" style="3" customWidth="1"/>
    <col min="6" max="6" width="18.75390625" style="3" customWidth="1"/>
    <col min="7" max="7" width="17.375" style="3" customWidth="1"/>
    <col min="8" max="8" width="13.25390625" style="3" customWidth="1"/>
    <col min="9" max="9" width="16.00390625" style="3" customWidth="1"/>
    <col min="10" max="16384" width="9.125" style="3" customWidth="1"/>
  </cols>
  <sheetData>
    <row r="1" spans="1:13" ht="39.75" customHeight="1">
      <c r="A1" s="131" t="s">
        <v>245</v>
      </c>
      <c r="B1" s="131"/>
      <c r="C1" s="131"/>
      <c r="D1" s="131"/>
      <c r="E1" s="131"/>
      <c r="F1" s="131"/>
      <c r="G1" s="131"/>
      <c r="H1" s="131"/>
      <c r="I1" s="132"/>
      <c r="J1" s="8"/>
      <c r="K1" s="8"/>
      <c r="L1" s="8"/>
      <c r="M1" s="8"/>
    </row>
    <row r="2" spans="1:13" ht="18" customHeight="1">
      <c r="A2" s="42"/>
      <c r="B2" s="42"/>
      <c r="C2" s="42"/>
      <c r="D2" s="9"/>
      <c r="E2" s="9"/>
      <c r="F2" s="42"/>
      <c r="G2" s="42"/>
      <c r="H2" s="42"/>
      <c r="I2" s="42"/>
      <c r="J2" s="8"/>
      <c r="K2" s="8"/>
      <c r="L2" s="8"/>
      <c r="M2" s="8"/>
    </row>
    <row r="3" spans="1:9" ht="18.75" customHeight="1">
      <c r="A3" s="141" t="s">
        <v>135</v>
      </c>
      <c r="B3" s="141" t="s">
        <v>50</v>
      </c>
      <c r="C3" s="133" t="s">
        <v>233</v>
      </c>
      <c r="D3" s="133"/>
      <c r="E3" s="133"/>
      <c r="F3" s="136" t="s">
        <v>242</v>
      </c>
      <c r="G3" s="137"/>
      <c r="H3" s="137"/>
      <c r="I3" s="138" t="s">
        <v>249</v>
      </c>
    </row>
    <row r="4" spans="1:9" s="27" customFormat="1" ht="46.5" customHeight="1">
      <c r="A4" s="142"/>
      <c r="B4" s="142"/>
      <c r="C4" s="22" t="s">
        <v>48</v>
      </c>
      <c r="D4" s="22" t="s">
        <v>237</v>
      </c>
      <c r="E4" s="22" t="s">
        <v>47</v>
      </c>
      <c r="F4" s="22" t="s">
        <v>48</v>
      </c>
      <c r="G4" s="22" t="s">
        <v>237</v>
      </c>
      <c r="H4" s="22" t="s">
        <v>47</v>
      </c>
      <c r="I4" s="139"/>
    </row>
    <row r="5" spans="1:9" s="27" customFormat="1" ht="18.75">
      <c r="A5" s="140" t="s">
        <v>0</v>
      </c>
      <c r="B5" s="140"/>
      <c r="C5" s="140"/>
      <c r="D5" s="140"/>
      <c r="E5" s="140"/>
      <c r="F5" s="140"/>
      <c r="G5" s="140"/>
      <c r="H5" s="140"/>
      <c r="I5" s="143"/>
    </row>
    <row r="6" spans="1:9" s="76" customFormat="1" ht="22.5" customHeight="1">
      <c r="A6" s="75" t="s">
        <v>15</v>
      </c>
      <c r="B6" s="105" t="s">
        <v>143</v>
      </c>
      <c r="C6" s="106">
        <f>C7+C9+C11+C13+C16+C18+C21+C24+C27+C29</f>
        <v>168784.60000000003</v>
      </c>
      <c r="D6" s="106">
        <f>D7+D9+D11+D13+D16+D18+D21+D24+D27+D29</f>
        <v>63235.3</v>
      </c>
      <c r="E6" s="106">
        <f>SUM(D6/C6*100)</f>
        <v>37.46508863960337</v>
      </c>
      <c r="F6" s="106">
        <f>F7+F9+F11+F13+F16+F18+F21+F24+F27+F29</f>
        <v>183295.09999999998</v>
      </c>
      <c r="G6" s="106">
        <f>G7+G9+G11+G13+G16+G18+G21+G24+G27+G29</f>
        <v>66563</v>
      </c>
      <c r="H6" s="106">
        <f>SUM(G6/F6*100)</f>
        <v>36.31466416723634</v>
      </c>
      <c r="I6" s="106">
        <f>G6/D6%</f>
        <v>105.26240881279917</v>
      </c>
    </row>
    <row r="7" spans="1:9" s="83" customFormat="1" ht="22.5" customHeight="1">
      <c r="A7" s="75" t="s">
        <v>144</v>
      </c>
      <c r="B7" s="105" t="s">
        <v>145</v>
      </c>
      <c r="C7" s="106">
        <f aca="true" t="shared" si="0" ref="C7:I7">C8</f>
        <v>73313.70000000001</v>
      </c>
      <c r="D7" s="106">
        <f t="shared" si="0"/>
        <v>32713.40000000001</v>
      </c>
      <c r="E7" s="106">
        <f t="shared" si="0"/>
        <v>44.621128111117024</v>
      </c>
      <c r="F7" s="106">
        <f t="shared" si="0"/>
        <v>78360.99999999997</v>
      </c>
      <c r="G7" s="106">
        <f t="shared" si="0"/>
        <v>36802.09999999999</v>
      </c>
      <c r="H7" s="106">
        <f t="shared" si="0"/>
        <v>46.96481668176772</v>
      </c>
      <c r="I7" s="106">
        <f t="shared" si="0"/>
        <v>112.49854799562254</v>
      </c>
    </row>
    <row r="8" spans="1:9" s="84" customFormat="1" ht="18.75">
      <c r="A8" s="31" t="s">
        <v>3</v>
      </c>
      <c r="B8" s="107" t="s">
        <v>146</v>
      </c>
      <c r="C8" s="108">
        <f>'консолидированный бюджет'!C9-'районный бюджет'!C8</f>
        <v>73313.70000000001</v>
      </c>
      <c r="D8" s="108">
        <f>'консолидированный бюджет'!D9-'районный бюджет'!D8</f>
        <v>32713.40000000001</v>
      </c>
      <c r="E8" s="108">
        <f aca="true" t="shared" si="1" ref="E8:E28">SUM(D8/C8*100)</f>
        <v>44.621128111117024</v>
      </c>
      <c r="F8" s="108">
        <f>'консолидированный бюджет'!F9-'районный бюджет'!F8</f>
        <v>78360.99999999997</v>
      </c>
      <c r="G8" s="108">
        <f>'консолидированный бюджет'!G9-'районный бюджет'!G8</f>
        <v>36802.09999999999</v>
      </c>
      <c r="H8" s="108">
        <f aca="true" t="shared" si="2" ref="H8:H24">SUM(G8/F8*100)</f>
        <v>46.96481668176772</v>
      </c>
      <c r="I8" s="108">
        <f aca="true" t="shared" si="3" ref="I8:I26">G8/D8%</f>
        <v>112.49854799562254</v>
      </c>
    </row>
    <row r="9" spans="1:9" s="85" customFormat="1" ht="78" customHeight="1">
      <c r="A9" s="30" t="s">
        <v>147</v>
      </c>
      <c r="B9" s="109" t="s">
        <v>148</v>
      </c>
      <c r="C9" s="106">
        <f>C10</f>
        <v>7093.6</v>
      </c>
      <c r="D9" s="106">
        <f>D10</f>
        <v>4709</v>
      </c>
      <c r="E9" s="106">
        <f t="shared" si="1"/>
        <v>66.38378256456524</v>
      </c>
      <c r="F9" s="106">
        <f>F10</f>
        <v>9055.3</v>
      </c>
      <c r="G9" s="106">
        <f>G10</f>
        <v>4898.299999999999</v>
      </c>
      <c r="H9" s="106">
        <f t="shared" si="2"/>
        <v>54.093182997802394</v>
      </c>
      <c r="I9" s="106">
        <f t="shared" si="3"/>
        <v>104.01996177532382</v>
      </c>
    </row>
    <row r="10" spans="1:9" s="84" customFormat="1" ht="64.5" customHeight="1">
      <c r="A10" s="78" t="s">
        <v>221</v>
      </c>
      <c r="B10" s="107" t="s">
        <v>149</v>
      </c>
      <c r="C10" s="108">
        <f>'консолидированный бюджет'!C11-'районный бюджет'!C10</f>
        <v>7093.6</v>
      </c>
      <c r="D10" s="108">
        <f>'консолидированный бюджет'!D11-'районный бюджет'!D10</f>
        <v>4709</v>
      </c>
      <c r="E10" s="108">
        <f t="shared" si="1"/>
        <v>66.38378256456524</v>
      </c>
      <c r="F10" s="108">
        <f>'консолидированный бюджет'!F11-'районный бюджет'!F10</f>
        <v>9055.3</v>
      </c>
      <c r="G10" s="108">
        <f>'консолидированный бюджет'!G11-'районный бюджет'!G10</f>
        <v>4898.299999999999</v>
      </c>
      <c r="H10" s="108">
        <f t="shared" si="2"/>
        <v>54.093182997802394</v>
      </c>
      <c r="I10" s="108">
        <f t="shared" si="3"/>
        <v>104.01996177532382</v>
      </c>
    </row>
    <row r="11" spans="1:9" s="85" customFormat="1" ht="27.75" customHeight="1">
      <c r="A11" s="30" t="s">
        <v>150</v>
      </c>
      <c r="B11" s="109" t="s">
        <v>151</v>
      </c>
      <c r="C11" s="106">
        <f>SUM(C12:C12)</f>
        <v>3978.3999999999996</v>
      </c>
      <c r="D11" s="106">
        <f>SUM(D12:D12)</f>
        <v>2646.7</v>
      </c>
      <c r="E11" s="106">
        <f t="shared" si="1"/>
        <v>66.52674441986728</v>
      </c>
      <c r="F11" s="106">
        <f>SUM(F12:F12)</f>
        <v>3504.8</v>
      </c>
      <c r="G11" s="106">
        <f>SUM(G12:G12)</f>
        <v>3548</v>
      </c>
      <c r="H11" s="106">
        <f t="shared" si="2"/>
        <v>101.23259529787718</v>
      </c>
      <c r="I11" s="106">
        <f t="shared" si="3"/>
        <v>134.05372728303172</v>
      </c>
    </row>
    <row r="12" spans="1:9" s="84" customFormat="1" ht="37.5">
      <c r="A12" s="31" t="s">
        <v>16</v>
      </c>
      <c r="B12" s="107" t="s">
        <v>153</v>
      </c>
      <c r="C12" s="108">
        <f>'консолидированный бюджет'!C14-'районный бюджет'!C13</f>
        <v>3978.3999999999996</v>
      </c>
      <c r="D12" s="108">
        <f>'консолидированный бюджет'!D14-'районный бюджет'!D13</f>
        <v>2646.7</v>
      </c>
      <c r="E12" s="108">
        <f t="shared" si="1"/>
        <v>66.52674441986728</v>
      </c>
      <c r="F12" s="108">
        <f>'консолидированный бюджет'!F14-'районный бюджет'!F13</f>
        <v>3504.8</v>
      </c>
      <c r="G12" s="108">
        <f>'консолидированный бюджет'!G14-'районный бюджет'!G13</f>
        <v>3548</v>
      </c>
      <c r="H12" s="108">
        <f t="shared" si="2"/>
        <v>101.23259529787718</v>
      </c>
      <c r="I12" s="108">
        <f t="shared" si="3"/>
        <v>134.05372728303172</v>
      </c>
    </row>
    <row r="13" spans="1:9" s="85" customFormat="1" ht="19.5">
      <c r="A13" s="30" t="s">
        <v>155</v>
      </c>
      <c r="B13" s="109" t="s">
        <v>156</v>
      </c>
      <c r="C13" s="106">
        <f>SUM(C14:C15)</f>
        <v>74952.4</v>
      </c>
      <c r="D13" s="106">
        <f>SUM(D14:D15)</f>
        <v>16718.3</v>
      </c>
      <c r="E13" s="110">
        <f t="shared" si="1"/>
        <v>22.305223048227944</v>
      </c>
      <c r="F13" s="106">
        <f>SUM(F14:F15)</f>
        <v>84515</v>
      </c>
      <c r="G13" s="106">
        <f>SUM(G14:G15)</f>
        <v>16046</v>
      </c>
      <c r="H13" s="110">
        <f t="shared" si="2"/>
        <v>18.98597882032775</v>
      </c>
      <c r="I13" s="110">
        <f t="shared" si="3"/>
        <v>95.97865811715306</v>
      </c>
    </row>
    <row r="14" spans="1:9" s="84" customFormat="1" ht="18.75">
      <c r="A14" s="31" t="s">
        <v>44</v>
      </c>
      <c r="B14" s="107" t="s">
        <v>157</v>
      </c>
      <c r="C14" s="108">
        <f>'консолидированный бюджет'!C17</f>
        <v>25760.4</v>
      </c>
      <c r="D14" s="108">
        <f>'консолидированный бюджет'!D17</f>
        <v>2630.3</v>
      </c>
      <c r="E14" s="108">
        <f t="shared" si="1"/>
        <v>10.210633375258148</v>
      </c>
      <c r="F14" s="108">
        <f>'консолидированный бюджет'!F17</f>
        <v>31524.1</v>
      </c>
      <c r="G14" s="108">
        <f>'консолидированный бюджет'!G17</f>
        <v>3319.7</v>
      </c>
      <c r="H14" s="108">
        <f t="shared" si="2"/>
        <v>10.530673357843682</v>
      </c>
      <c r="I14" s="108">
        <f t="shared" si="3"/>
        <v>126.20993802988251</v>
      </c>
    </row>
    <row r="15" spans="1:9" s="84" customFormat="1" ht="18.75">
      <c r="A15" s="31" t="s">
        <v>5</v>
      </c>
      <c r="B15" s="107" t="s">
        <v>158</v>
      </c>
      <c r="C15" s="108">
        <f>'консолидированный бюджет'!C18</f>
        <v>49192</v>
      </c>
      <c r="D15" s="108">
        <f>'консолидированный бюджет'!D18</f>
        <v>14088</v>
      </c>
      <c r="E15" s="108">
        <f t="shared" si="1"/>
        <v>28.638803057407706</v>
      </c>
      <c r="F15" s="108">
        <f>'консолидированный бюджет'!F18</f>
        <v>52990.9</v>
      </c>
      <c r="G15" s="108">
        <f>'консолидированный бюджет'!G18</f>
        <v>12726.3</v>
      </c>
      <c r="H15" s="108">
        <f t="shared" si="2"/>
        <v>24.016010296107442</v>
      </c>
      <c r="I15" s="108">
        <f t="shared" si="3"/>
        <v>90.33432708688245</v>
      </c>
    </row>
    <row r="16" spans="1:9" s="85" customFormat="1" ht="19.5">
      <c r="A16" s="30" t="s">
        <v>4</v>
      </c>
      <c r="B16" s="109" t="s">
        <v>159</v>
      </c>
      <c r="C16" s="106">
        <f>SUM(C17:C17)</f>
        <v>31.7</v>
      </c>
      <c r="D16" s="106">
        <f>SUM(D17:D17)</f>
        <v>16.2</v>
      </c>
      <c r="E16" s="106">
        <f t="shared" si="1"/>
        <v>51.10410094637224</v>
      </c>
      <c r="F16" s="106">
        <f>SUM(F17:F17)</f>
        <v>78.9</v>
      </c>
      <c r="G16" s="106">
        <f>SUM(G17:G17)</f>
        <v>55.7</v>
      </c>
      <c r="H16" s="106">
        <f>SUM(G16/F16*100)</f>
        <v>70.595690747782</v>
      </c>
      <c r="I16" s="106">
        <f>G16/D16%</f>
        <v>343.8271604938272</v>
      </c>
    </row>
    <row r="17" spans="1:9" s="84" customFormat="1" ht="112.5">
      <c r="A17" s="78" t="s">
        <v>223</v>
      </c>
      <c r="B17" s="107" t="s">
        <v>161</v>
      </c>
      <c r="C17" s="111">
        <f>'консолидированный бюджет'!C21</f>
        <v>31.7</v>
      </c>
      <c r="D17" s="111">
        <f>'консолидированный бюджет'!D21</f>
        <v>16.2</v>
      </c>
      <c r="E17" s="108">
        <f>SUM(D17/C17*100)</f>
        <v>51.10410094637224</v>
      </c>
      <c r="F17" s="111">
        <f>'консолидированный бюджет'!F21</f>
        <v>78.9</v>
      </c>
      <c r="G17" s="111">
        <f>'консолидированный бюджет'!G21</f>
        <v>55.7</v>
      </c>
      <c r="H17" s="108">
        <f>SUM(G17/F17*100)</f>
        <v>70.595690747782</v>
      </c>
      <c r="I17" s="108">
        <f>G17/D17%</f>
        <v>343.8271604938272</v>
      </c>
    </row>
    <row r="18" spans="1:9" s="85" customFormat="1" ht="45.75" customHeight="1">
      <c r="A18" s="30" t="s">
        <v>10</v>
      </c>
      <c r="B18" s="109" t="s">
        <v>168</v>
      </c>
      <c r="C18" s="106">
        <f>SUM(C19:C20)</f>
        <v>6084.9000000000015</v>
      </c>
      <c r="D18" s="106">
        <f>SUM(D19:D20)</f>
        <v>1812.1000000000006</v>
      </c>
      <c r="E18" s="106">
        <f t="shared" si="1"/>
        <v>29.780275764597615</v>
      </c>
      <c r="F18" s="106">
        <f>SUM(F19:F20)</f>
        <v>3986.7000000000007</v>
      </c>
      <c r="G18" s="106">
        <f>SUM(G19:G20)</f>
        <v>2070.4999999999995</v>
      </c>
      <c r="H18" s="106">
        <f t="shared" si="2"/>
        <v>51.93518448842399</v>
      </c>
      <c r="I18" s="106">
        <f t="shared" si="3"/>
        <v>114.2596986921251</v>
      </c>
    </row>
    <row r="19" spans="1:9" s="84" customFormat="1" ht="206.25">
      <c r="A19" s="78" t="s">
        <v>169</v>
      </c>
      <c r="B19" s="107" t="s">
        <v>170</v>
      </c>
      <c r="C19" s="108">
        <f>'консолидированный бюджет'!C28-'районный бюджет'!C23</f>
        <v>6044.9000000000015</v>
      </c>
      <c r="D19" s="108">
        <f>'консолидированный бюджет'!D28-'районный бюджет'!D23</f>
        <v>1793.2000000000007</v>
      </c>
      <c r="E19" s="108">
        <f t="shared" si="1"/>
        <v>29.664676007874412</v>
      </c>
      <c r="F19" s="108">
        <f>'консолидированный бюджет'!F28-'районный бюджет'!F23</f>
        <v>3943.7000000000007</v>
      </c>
      <c r="G19" s="108">
        <f>'консолидированный бюджет'!G28-'районный бюджет'!G23</f>
        <v>2055.0999999999995</v>
      </c>
      <c r="H19" s="108">
        <f t="shared" si="2"/>
        <v>52.110961787154174</v>
      </c>
      <c r="I19" s="108">
        <f t="shared" si="3"/>
        <v>114.60517510595577</v>
      </c>
    </row>
    <row r="20" spans="1:9" s="84" customFormat="1" ht="168.75">
      <c r="A20" s="78" t="s">
        <v>173</v>
      </c>
      <c r="B20" s="107" t="s">
        <v>174</v>
      </c>
      <c r="C20" s="108">
        <f>'консолидированный бюджет'!C30-'районный бюджет'!C25</f>
        <v>40</v>
      </c>
      <c r="D20" s="108">
        <f>'консолидированный бюджет'!D30-'районный бюджет'!D25</f>
        <v>18.899999999999864</v>
      </c>
      <c r="E20" s="108"/>
      <c r="F20" s="108">
        <f>'консолидированный бюджет'!F30-'районный бюджет'!F25</f>
        <v>43</v>
      </c>
      <c r="G20" s="108">
        <f>'консолидированный бюджет'!G30-'районный бюджет'!G25</f>
        <v>15.400000000000091</v>
      </c>
      <c r="H20" s="108">
        <f>SUM(G20/F20*100)</f>
        <v>35.8139534883723</v>
      </c>
      <c r="I20" s="108">
        <f>G20/D20%</f>
        <v>81.48148148148255</v>
      </c>
    </row>
    <row r="21" spans="1:9" s="85" customFormat="1" ht="57.75" customHeight="1">
      <c r="A21" s="80" t="s">
        <v>178</v>
      </c>
      <c r="B21" s="109" t="s">
        <v>179</v>
      </c>
      <c r="C21" s="106">
        <f>SUM(C22:C23)</f>
        <v>44.699999999999996</v>
      </c>
      <c r="D21" s="106">
        <f>SUM(D22:D23)</f>
        <v>44.699999999999996</v>
      </c>
      <c r="E21" s="106"/>
      <c r="F21" s="106">
        <f>SUM(F22:F23)</f>
        <v>23.100000000000023</v>
      </c>
      <c r="G21" s="106">
        <f>SUM(G22:G23)</f>
        <v>23.099999999999966</v>
      </c>
      <c r="H21" s="106"/>
      <c r="I21" s="106"/>
    </row>
    <row r="22" spans="1:9" s="84" customFormat="1" ht="18.75" customHeight="1">
      <c r="A22" s="31" t="s">
        <v>6</v>
      </c>
      <c r="B22" s="107" t="s">
        <v>180</v>
      </c>
      <c r="C22" s="108">
        <f>'консолидированный бюджет'!C34-'районный бюджет'!C29</f>
        <v>0</v>
      </c>
      <c r="D22" s="108">
        <f>'консолидированный бюджет'!D34-'районный бюджет'!D29</f>
        <v>0</v>
      </c>
      <c r="E22" s="108"/>
      <c r="F22" s="108">
        <f>'консолидированный бюджет'!F34-'районный бюджет'!F29</f>
        <v>0</v>
      </c>
      <c r="G22" s="108">
        <f>'консолидированный бюджет'!G34-'районный бюджет'!G29</f>
        <v>0</v>
      </c>
      <c r="H22" s="108"/>
      <c r="I22" s="108"/>
    </row>
    <row r="23" spans="1:9" s="84" customFormat="1" ht="36" customHeight="1">
      <c r="A23" s="31" t="s">
        <v>181</v>
      </c>
      <c r="B23" s="107" t="s">
        <v>182</v>
      </c>
      <c r="C23" s="108">
        <f>'консолидированный бюджет'!C35-'районный бюджет'!C30</f>
        <v>44.699999999999996</v>
      </c>
      <c r="D23" s="108">
        <f>'консолидированный бюджет'!D35-'районный бюджет'!D30</f>
        <v>44.699999999999996</v>
      </c>
      <c r="E23" s="108"/>
      <c r="F23" s="108">
        <f>'консолидированный бюджет'!F35-'районный бюджет'!F30</f>
        <v>23.100000000000023</v>
      </c>
      <c r="G23" s="108">
        <f>'консолидированный бюджет'!G35-'районный бюджет'!G30</f>
        <v>23.099999999999966</v>
      </c>
      <c r="H23" s="108"/>
      <c r="I23" s="108"/>
    </row>
    <row r="24" spans="1:9" s="86" customFormat="1" ht="37.5" customHeight="1">
      <c r="A24" s="30" t="s">
        <v>7</v>
      </c>
      <c r="B24" s="109" t="s">
        <v>183</v>
      </c>
      <c r="C24" s="106">
        <f>SUM(C25:C26)</f>
        <v>3140</v>
      </c>
      <c r="D24" s="106">
        <f>SUM(D25:D26)</f>
        <v>4402.8</v>
      </c>
      <c r="E24" s="106">
        <f t="shared" si="1"/>
        <v>140.21656050955414</v>
      </c>
      <c r="F24" s="106">
        <f>SUM(F25:F26)</f>
        <v>3565.399999999998</v>
      </c>
      <c r="G24" s="106">
        <f>SUM(G25:G26)</f>
        <v>3036.4</v>
      </c>
      <c r="H24" s="106">
        <f t="shared" si="2"/>
        <v>85.1629550681551</v>
      </c>
      <c r="I24" s="106">
        <f t="shared" si="3"/>
        <v>68.96520396111566</v>
      </c>
    </row>
    <row r="25" spans="1:9" s="84" customFormat="1" ht="162.75" customHeight="1">
      <c r="A25" s="78" t="s">
        <v>184</v>
      </c>
      <c r="B25" s="107" t="s">
        <v>185</v>
      </c>
      <c r="C25" s="108">
        <f>'консолидированный бюджет'!C38-'районный бюджет'!C33</f>
        <v>0</v>
      </c>
      <c r="D25" s="108">
        <f>'консолидированный бюджет'!D38-'районный бюджет'!D33</f>
        <v>0</v>
      </c>
      <c r="E25" s="108" t="e">
        <f t="shared" si="1"/>
        <v>#DIV/0!</v>
      </c>
      <c r="F25" s="108">
        <f>'консолидированный бюджет'!F38-'районный бюджет'!F33</f>
        <v>330.1999999999971</v>
      </c>
      <c r="G25" s="108">
        <f>'консолидированный бюджет'!G38-'районный бюджет'!G33</f>
        <v>0</v>
      </c>
      <c r="H25" s="108"/>
      <c r="I25" s="108" t="e">
        <f t="shared" si="3"/>
        <v>#DIV/0!</v>
      </c>
    </row>
    <row r="26" spans="1:9" s="84" customFormat="1" ht="77.25" customHeight="1">
      <c r="A26" s="78" t="s">
        <v>186</v>
      </c>
      <c r="B26" s="107" t="s">
        <v>187</v>
      </c>
      <c r="C26" s="108">
        <f>'консолидированный бюджет'!C39-'районный бюджет'!C34</f>
        <v>3140</v>
      </c>
      <c r="D26" s="108">
        <f>'консолидированный бюджет'!D39-'районный бюджет'!D34</f>
        <v>4402.8</v>
      </c>
      <c r="E26" s="108">
        <f t="shared" si="1"/>
        <v>140.21656050955414</v>
      </c>
      <c r="F26" s="108">
        <f>'консолидированный бюджет'!F39-'районный бюджет'!F34</f>
        <v>3235.2000000000007</v>
      </c>
      <c r="G26" s="108">
        <v>3036.4</v>
      </c>
      <c r="H26" s="108">
        <f>SUM(G26/F26*100)</f>
        <v>93.85509396636992</v>
      </c>
      <c r="I26" s="108">
        <f t="shared" si="3"/>
        <v>68.96520396111566</v>
      </c>
    </row>
    <row r="27" spans="1:9" s="86" customFormat="1" ht="46.5" customHeight="1">
      <c r="A27" s="30" t="s">
        <v>38</v>
      </c>
      <c r="B27" s="109" t="s">
        <v>191</v>
      </c>
      <c r="C27" s="106">
        <f>SUM(C28:C28)</f>
        <v>145.19999999999982</v>
      </c>
      <c r="D27" s="106">
        <f>SUM(D28:D28)</f>
        <v>171.70000000000005</v>
      </c>
      <c r="E27" s="108">
        <f t="shared" si="1"/>
        <v>118.25068870523434</v>
      </c>
      <c r="F27" s="106">
        <f>SUM(F28:F28)</f>
        <v>204.90000000000055</v>
      </c>
      <c r="G27" s="106">
        <f>SUM(G28:G28)</f>
        <v>82.79999999999995</v>
      </c>
      <c r="H27" s="108">
        <f>SUM(G27/F27*100)</f>
        <v>40.40995607613457</v>
      </c>
      <c r="I27" s="108">
        <f aca="true" t="shared" si="4" ref="I27:I36">G27/D27%</f>
        <v>48.22364589400112</v>
      </c>
    </row>
    <row r="28" spans="1:9" s="84" customFormat="1" ht="56.25">
      <c r="A28" s="78" t="s">
        <v>212</v>
      </c>
      <c r="B28" s="112" t="s">
        <v>213</v>
      </c>
      <c r="C28" s="108">
        <f>'консолидированный бюджет'!C55-'районный бюджет'!C50</f>
        <v>145.19999999999982</v>
      </c>
      <c r="D28" s="108">
        <f>'консолидированный бюджет'!D55-'районный бюджет'!D50</f>
        <v>171.70000000000005</v>
      </c>
      <c r="E28" s="108">
        <f t="shared" si="1"/>
        <v>118.25068870523434</v>
      </c>
      <c r="F28" s="108">
        <f>'консолидированный бюджет'!F55-'районный бюджет'!F50</f>
        <v>204.90000000000055</v>
      </c>
      <c r="G28" s="108">
        <f>'консолидированный бюджет'!G55-'районный бюджет'!G50</f>
        <v>82.79999999999995</v>
      </c>
      <c r="H28" s="108">
        <f>SUM(G28/F28*100)</f>
        <v>40.40995607613457</v>
      </c>
      <c r="I28" s="108">
        <f t="shared" si="4"/>
        <v>48.22364589400112</v>
      </c>
    </row>
    <row r="29" spans="1:9" s="85" customFormat="1" ht="19.5">
      <c r="A29" s="30" t="s">
        <v>8</v>
      </c>
      <c r="B29" s="109" t="s">
        <v>214</v>
      </c>
      <c r="C29" s="106">
        <f>C30</f>
        <v>0</v>
      </c>
      <c r="D29" s="106">
        <f>D30</f>
        <v>0.4</v>
      </c>
      <c r="E29" s="108"/>
      <c r="F29" s="106">
        <f>F30</f>
        <v>0</v>
      </c>
      <c r="G29" s="108">
        <f>'консолидированный бюджет'!G56-'районный бюджет'!G51</f>
        <v>0.09999999999999964</v>
      </c>
      <c r="H29" s="108"/>
      <c r="I29" s="108">
        <f t="shared" si="4"/>
        <v>24.99999999999991</v>
      </c>
    </row>
    <row r="30" spans="1:9" s="84" customFormat="1" ht="18.75">
      <c r="A30" s="31" t="s">
        <v>215</v>
      </c>
      <c r="B30" s="107" t="s">
        <v>216</v>
      </c>
      <c r="C30" s="108">
        <f>'консолидированный бюджет'!C58-'районный бюджет'!C52</f>
        <v>0</v>
      </c>
      <c r="D30" s="108">
        <v>0.4</v>
      </c>
      <c r="E30" s="108"/>
      <c r="F30" s="108">
        <f>'консолидированный бюджет'!F57-'районный бюджет'!F52</f>
        <v>0</v>
      </c>
      <c r="G30" s="108">
        <f>'консолидированный бюджет'!G57-'районный бюджет'!G52</f>
        <v>0.10000000000000009</v>
      </c>
      <c r="H30" s="108"/>
      <c r="I30" s="108">
        <f t="shared" si="4"/>
        <v>25.00000000000002</v>
      </c>
    </row>
    <row r="31" spans="1:9" s="27" customFormat="1" ht="20.25" customHeight="1">
      <c r="A31" s="70" t="s">
        <v>1</v>
      </c>
      <c r="B31" s="50" t="s">
        <v>128</v>
      </c>
      <c r="C31" s="110">
        <f>SUM(C32:C38)</f>
        <v>37839.1</v>
      </c>
      <c r="D31" s="110">
        <f>SUM(D32:D38)</f>
        <v>4012.7000000000003</v>
      </c>
      <c r="E31" s="110">
        <f>SUM(D31/C31*100)</f>
        <v>10.604639116680895</v>
      </c>
      <c r="F31" s="32">
        <f>SUM(F32:F38)</f>
        <v>43952</v>
      </c>
      <c r="G31" s="32">
        <f>SUM(G32:G38)</f>
        <v>7142.1</v>
      </c>
      <c r="H31" s="110">
        <f>SUM(G31/F31*100)</f>
        <v>16.249772479068074</v>
      </c>
      <c r="I31" s="110">
        <f t="shared" si="4"/>
        <v>177.98739003663368</v>
      </c>
    </row>
    <row r="32" spans="1:9" s="27" customFormat="1" ht="18.75">
      <c r="A32" s="31" t="s">
        <v>41</v>
      </c>
      <c r="B32" s="113" t="s">
        <v>129</v>
      </c>
      <c r="C32" s="108">
        <v>4624.5</v>
      </c>
      <c r="D32" s="108">
        <v>2196</v>
      </c>
      <c r="E32" s="108">
        <v>4176.8</v>
      </c>
      <c r="F32" s="23">
        <v>4841.1</v>
      </c>
      <c r="G32" s="23">
        <v>2418</v>
      </c>
      <c r="H32" s="116">
        <f>SUM(G32/F32*100)</f>
        <v>49.947326020945646</v>
      </c>
      <c r="I32" s="108">
        <f t="shared" si="4"/>
        <v>110.10928961748634</v>
      </c>
    </row>
    <row r="33" spans="1:9" s="27" customFormat="1" ht="18.75">
      <c r="A33" s="31" t="s">
        <v>238</v>
      </c>
      <c r="B33" s="124">
        <v>20220000000000000</v>
      </c>
      <c r="C33" s="108">
        <v>25790</v>
      </c>
      <c r="D33" s="108"/>
      <c r="E33" s="108"/>
      <c r="F33" s="12">
        <v>26142.3</v>
      </c>
      <c r="G33" s="12">
        <v>0</v>
      </c>
      <c r="H33" s="116"/>
      <c r="I33" s="108"/>
    </row>
    <row r="34" spans="1:9" s="27" customFormat="1" ht="18.75">
      <c r="A34" s="31" t="s">
        <v>42</v>
      </c>
      <c r="B34" s="124">
        <v>20230000000000000</v>
      </c>
      <c r="C34" s="108">
        <v>1877.5</v>
      </c>
      <c r="D34" s="108">
        <v>786</v>
      </c>
      <c r="E34" s="108">
        <v>1741.5</v>
      </c>
      <c r="F34" s="23">
        <v>2002.5</v>
      </c>
      <c r="G34" s="23">
        <v>869</v>
      </c>
      <c r="H34" s="116">
        <f>SUM(G34/F34*100)</f>
        <v>43.39575530586767</v>
      </c>
      <c r="I34" s="108">
        <f t="shared" si="4"/>
        <v>110.55979643765903</v>
      </c>
    </row>
    <row r="35" spans="1:9" s="27" customFormat="1" ht="18.75">
      <c r="A35" s="31" t="s">
        <v>12</v>
      </c>
      <c r="B35" s="124">
        <v>20240000000000000</v>
      </c>
      <c r="C35" s="108">
        <v>5631.1</v>
      </c>
      <c r="D35" s="108">
        <v>1114.7</v>
      </c>
      <c r="E35" s="108">
        <v>6315.2</v>
      </c>
      <c r="F35" s="23">
        <v>10390.5</v>
      </c>
      <c r="G35" s="23">
        <v>3558.2</v>
      </c>
      <c r="H35" s="116">
        <f>SUM(G35/F35*100)</f>
        <v>34.24474279389827</v>
      </c>
      <c r="I35" s="108">
        <f t="shared" si="4"/>
        <v>319.2069615143088</v>
      </c>
    </row>
    <row r="36" spans="1:9" s="27" customFormat="1" ht="18.75">
      <c r="A36" s="31" t="s">
        <v>14</v>
      </c>
      <c r="B36" s="113" t="s">
        <v>142</v>
      </c>
      <c r="C36" s="108"/>
      <c r="D36" s="108"/>
      <c r="E36" s="108">
        <v>60</v>
      </c>
      <c r="F36" s="23">
        <v>278.7</v>
      </c>
      <c r="G36" s="23"/>
      <c r="H36" s="116"/>
      <c r="I36" s="108" t="e">
        <f t="shared" si="4"/>
        <v>#DIV/0!</v>
      </c>
    </row>
    <row r="37" spans="1:9" s="27" customFormat="1" ht="37.5">
      <c r="A37" s="11" t="s">
        <v>17</v>
      </c>
      <c r="B37" s="113" t="s">
        <v>133</v>
      </c>
      <c r="C37" s="108">
        <v>20.6</v>
      </c>
      <c r="D37" s="108">
        <v>20.6</v>
      </c>
      <c r="E37" s="108"/>
      <c r="F37" s="23">
        <v>2151.5</v>
      </c>
      <c r="G37" s="23">
        <v>2151.5</v>
      </c>
      <c r="H37" s="116">
        <f>SUM(G37/F37*100)</f>
        <v>100</v>
      </c>
      <c r="I37" s="108"/>
    </row>
    <row r="38" spans="1:9" s="27" customFormat="1" ht="37.5">
      <c r="A38" s="11" t="s">
        <v>13</v>
      </c>
      <c r="B38" s="113" t="s">
        <v>134</v>
      </c>
      <c r="C38" s="108">
        <v>-104.6</v>
      </c>
      <c r="D38" s="108">
        <v>-104.6</v>
      </c>
      <c r="E38" s="108"/>
      <c r="F38" s="23">
        <v>-1854.6</v>
      </c>
      <c r="G38" s="23">
        <v>-1854.6</v>
      </c>
      <c r="H38" s="108">
        <f>SUM(G38/F38*100)</f>
        <v>100</v>
      </c>
      <c r="I38" s="108">
        <f>G38/D38%</f>
        <v>1773.040152963671</v>
      </c>
    </row>
    <row r="39" spans="1:9" s="27" customFormat="1" ht="18.75">
      <c r="A39" s="29" t="s">
        <v>28</v>
      </c>
      <c r="B39" s="114"/>
      <c r="C39" s="115">
        <f>SUM(C6+C31)</f>
        <v>206623.70000000004</v>
      </c>
      <c r="D39" s="115">
        <f>SUM(D6+D31)</f>
        <v>67248</v>
      </c>
      <c r="E39" s="110">
        <f>SUM(D39/C39*100)</f>
        <v>32.54612128231175</v>
      </c>
      <c r="F39" s="101">
        <f>SUM(F6+F31)</f>
        <v>227247.09999999998</v>
      </c>
      <c r="G39" s="101">
        <f>SUM(G6+G31)</f>
        <v>73705.1</v>
      </c>
      <c r="H39" s="110">
        <f>SUM(G39/F39*100)</f>
        <v>32.433901246704586</v>
      </c>
      <c r="I39" s="110">
        <f>G39/D39%</f>
        <v>109.60192124672854</v>
      </c>
    </row>
    <row r="40" spans="1:9" s="27" customFormat="1" ht="18.75">
      <c r="A40" s="140" t="s">
        <v>2</v>
      </c>
      <c r="B40" s="140"/>
      <c r="C40" s="140"/>
      <c r="D40" s="140"/>
      <c r="E40" s="140"/>
      <c r="F40" s="140"/>
      <c r="G40" s="140"/>
      <c r="H40" s="140"/>
      <c r="I40" s="143"/>
    </row>
    <row r="41" spans="1:9" s="27" customFormat="1" ht="18.75">
      <c r="A41" s="49" t="s">
        <v>18</v>
      </c>
      <c r="B41" s="50" t="s">
        <v>51</v>
      </c>
      <c r="C41" s="73">
        <f>SUM(C42:C48)</f>
        <v>50404.6</v>
      </c>
      <c r="D41" s="73">
        <f>SUM(D42:D48)</f>
        <v>19723.899999999998</v>
      </c>
      <c r="E41" s="63">
        <f aca="true" t="shared" si="5" ref="E41:E46">SUM(D41/C41*100)</f>
        <v>39.131150728306544</v>
      </c>
      <c r="F41" s="63">
        <f>SUM(F42:F48)</f>
        <v>59319.6</v>
      </c>
      <c r="G41" s="63">
        <f>SUM(G42:G48)</f>
        <v>21969.5</v>
      </c>
      <c r="H41" s="63">
        <f>SUM(G41/F41*100)</f>
        <v>37.03581952676687</v>
      </c>
      <c r="I41" s="63">
        <f>G41/D41%</f>
        <v>111.38517230365193</v>
      </c>
    </row>
    <row r="42" spans="1:9" s="27" customFormat="1" ht="75">
      <c r="A42" s="14" t="s">
        <v>52</v>
      </c>
      <c r="B42" s="53" t="s">
        <v>53</v>
      </c>
      <c r="C42" s="93">
        <v>8667.8</v>
      </c>
      <c r="D42" s="96">
        <v>3855.1</v>
      </c>
      <c r="E42" s="56">
        <f t="shared" si="5"/>
        <v>44.47610697062692</v>
      </c>
      <c r="F42" s="93">
        <v>9136.9</v>
      </c>
      <c r="G42" s="96">
        <v>3846.1</v>
      </c>
      <c r="H42" s="56">
        <f>SUM(G42/F42*100)</f>
        <v>42.094145716818616</v>
      </c>
      <c r="I42" s="56">
        <f>G42/D42%</f>
        <v>99.7665430209333</v>
      </c>
    </row>
    <row r="43" spans="1:9" s="27" customFormat="1" ht="93.75" customHeight="1">
      <c r="A43" s="14" t="s">
        <v>54</v>
      </c>
      <c r="B43" s="53" t="s">
        <v>55</v>
      </c>
      <c r="C43" s="93">
        <v>4195.5</v>
      </c>
      <c r="D43" s="96">
        <v>1680.6</v>
      </c>
      <c r="E43" s="56">
        <f t="shared" si="5"/>
        <v>40.05720414730068</v>
      </c>
      <c r="F43" s="93">
        <v>5616.1</v>
      </c>
      <c r="G43" s="96">
        <v>1843.5</v>
      </c>
      <c r="H43" s="56">
        <f>SUM(G43/F43*100)</f>
        <v>32.82527020530261</v>
      </c>
      <c r="I43" s="56">
        <f>G43/D43%</f>
        <v>109.69296679757231</v>
      </c>
    </row>
    <row r="44" spans="1:9" s="27" customFormat="1" ht="112.5">
      <c r="A44" s="14" t="s">
        <v>56</v>
      </c>
      <c r="B44" s="53" t="s">
        <v>57</v>
      </c>
      <c r="C44" s="93">
        <v>29063.9</v>
      </c>
      <c r="D44" s="96">
        <v>11169.1</v>
      </c>
      <c r="E44" s="56">
        <f t="shared" si="5"/>
        <v>38.42946060232798</v>
      </c>
      <c r="F44" s="93">
        <v>33855.1</v>
      </c>
      <c r="G44" s="96">
        <v>13103.2</v>
      </c>
      <c r="H44" s="56">
        <f>SUM(G44/F44*100)</f>
        <v>38.70376988991319</v>
      </c>
      <c r="I44" s="56">
        <f>G44/D44%</f>
        <v>117.31652505573413</v>
      </c>
    </row>
    <row r="45" spans="1:9" s="27" customFormat="1" ht="93.75">
      <c r="A45" s="14" t="s">
        <v>58</v>
      </c>
      <c r="B45" s="53" t="s">
        <v>59</v>
      </c>
      <c r="C45" s="93"/>
      <c r="D45" s="96"/>
      <c r="E45" s="56"/>
      <c r="F45" s="93">
        <v>111.3</v>
      </c>
      <c r="G45" s="96">
        <v>41.6</v>
      </c>
      <c r="H45" s="56">
        <f>SUM(G45/F45*100)</f>
        <v>37.37646001796946</v>
      </c>
      <c r="I45" s="56"/>
    </row>
    <row r="46" spans="1:9" s="27" customFormat="1" ht="36" customHeight="1">
      <c r="A46" s="14" t="s">
        <v>60</v>
      </c>
      <c r="B46" s="53" t="s">
        <v>61</v>
      </c>
      <c r="C46" s="93">
        <v>344.1</v>
      </c>
      <c r="D46" s="96">
        <v>47.8</v>
      </c>
      <c r="E46" s="56">
        <f t="shared" si="5"/>
        <v>13.89131066550421</v>
      </c>
      <c r="F46" s="93">
        <v>3080.7</v>
      </c>
      <c r="G46" s="96"/>
      <c r="H46" s="56">
        <f aca="true" t="shared" si="6" ref="H46:H54">SUM(G46/F46*100)</f>
        <v>0</v>
      </c>
      <c r="I46" s="56"/>
    </row>
    <row r="47" spans="1:9" s="27" customFormat="1" ht="18.75">
      <c r="A47" s="14" t="s">
        <v>62</v>
      </c>
      <c r="B47" s="53" t="s">
        <v>63</v>
      </c>
      <c r="C47" s="93">
        <v>976.5</v>
      </c>
      <c r="D47" s="96">
        <v>0</v>
      </c>
      <c r="E47" s="56">
        <f aca="true" t="shared" si="7" ref="E47:E52">SUM(D47/C47*100)</f>
        <v>0</v>
      </c>
      <c r="F47" s="93">
        <v>631</v>
      </c>
      <c r="G47" s="96"/>
      <c r="H47" s="56">
        <f t="shared" si="6"/>
        <v>0</v>
      </c>
      <c r="I47" s="56"/>
    </row>
    <row r="48" spans="1:9" s="27" customFormat="1" ht="35.25" customHeight="1">
      <c r="A48" s="14" t="s">
        <v>64</v>
      </c>
      <c r="B48" s="53" t="s">
        <v>65</v>
      </c>
      <c r="C48" s="93">
        <v>7156.8</v>
      </c>
      <c r="D48" s="96">
        <v>2971.3</v>
      </c>
      <c r="E48" s="56">
        <f t="shared" si="7"/>
        <v>41.51715850659512</v>
      </c>
      <c r="F48" s="93">
        <v>6888.5</v>
      </c>
      <c r="G48" s="96">
        <v>3135.1</v>
      </c>
      <c r="H48" s="56">
        <f t="shared" si="6"/>
        <v>45.5120853596574</v>
      </c>
      <c r="I48" s="56">
        <f aca="true" t="shared" si="8" ref="I48:I54">G48/D48%</f>
        <v>105.5127385319557</v>
      </c>
    </row>
    <row r="49" spans="1:9" s="27" customFormat="1" ht="23.25" customHeight="1">
      <c r="A49" s="49" t="s">
        <v>19</v>
      </c>
      <c r="B49" s="55" t="s">
        <v>66</v>
      </c>
      <c r="C49" s="73">
        <f>SUM(C50)</f>
        <v>1877.5</v>
      </c>
      <c r="D49" s="73">
        <f>SUM(D50)</f>
        <v>786.1</v>
      </c>
      <c r="E49" s="63">
        <f t="shared" si="7"/>
        <v>41.86950732356858</v>
      </c>
      <c r="F49" s="73">
        <f>SUM(F50)</f>
        <v>2002.5</v>
      </c>
      <c r="G49" s="73">
        <f>SUM(G50)</f>
        <v>869</v>
      </c>
      <c r="H49" s="32">
        <f>SUM(G49/F49*100)</f>
        <v>43.39575530586767</v>
      </c>
      <c r="I49" s="32">
        <f>G49/D49%</f>
        <v>110.54573209515328</v>
      </c>
    </row>
    <row r="50" spans="1:9" s="27" customFormat="1" ht="35.25" customHeight="1">
      <c r="A50" s="57" t="s">
        <v>67</v>
      </c>
      <c r="B50" s="58" t="s">
        <v>68</v>
      </c>
      <c r="C50" s="93">
        <v>1877.5</v>
      </c>
      <c r="D50" s="96">
        <v>786.1</v>
      </c>
      <c r="E50" s="56">
        <f t="shared" si="7"/>
        <v>41.86950732356858</v>
      </c>
      <c r="F50" s="93">
        <v>2002.5</v>
      </c>
      <c r="G50" s="96">
        <v>869</v>
      </c>
      <c r="H50" s="56">
        <f>SUM(G50/F50*100)</f>
        <v>43.39575530586767</v>
      </c>
      <c r="I50" s="56">
        <f>G50/D50%</f>
        <v>110.54573209515328</v>
      </c>
    </row>
    <row r="51" spans="1:9" s="27" customFormat="1" ht="36.75" customHeight="1">
      <c r="A51" s="49" t="s">
        <v>20</v>
      </c>
      <c r="B51" s="55" t="s">
        <v>69</v>
      </c>
      <c r="C51" s="63">
        <f>SUM(C52:C53)</f>
        <v>2895.9</v>
      </c>
      <c r="D51" s="63">
        <f>SUM(D52:D53)</f>
        <v>1193.1</v>
      </c>
      <c r="E51" s="63">
        <f t="shared" si="7"/>
        <v>41.1996270589454</v>
      </c>
      <c r="F51" s="63">
        <f>SUM(F52:F53)</f>
        <v>3041</v>
      </c>
      <c r="G51" s="63">
        <f>SUM(G52:G53)</f>
        <v>1287.8999999999999</v>
      </c>
      <c r="H51" s="32">
        <f t="shared" si="6"/>
        <v>42.351200263071355</v>
      </c>
      <c r="I51" s="32">
        <f t="shared" si="8"/>
        <v>107.94568770429971</v>
      </c>
    </row>
    <row r="52" spans="1:9" s="27" customFormat="1" ht="39" customHeight="1">
      <c r="A52" s="57" t="s">
        <v>70</v>
      </c>
      <c r="B52" s="58" t="s">
        <v>71</v>
      </c>
      <c r="C52" s="93">
        <v>2118.4</v>
      </c>
      <c r="D52" s="96">
        <v>1023</v>
      </c>
      <c r="E52" s="56">
        <f t="shared" si="7"/>
        <v>48.291163141993955</v>
      </c>
      <c r="F52" s="93">
        <v>2498.8</v>
      </c>
      <c r="G52" s="96">
        <v>1189.3</v>
      </c>
      <c r="H52" s="56">
        <f t="shared" si="6"/>
        <v>47.594845525852406</v>
      </c>
      <c r="I52" s="56">
        <f t="shared" si="8"/>
        <v>116.25610948191593</v>
      </c>
    </row>
    <row r="53" spans="1:9" s="27" customFormat="1" ht="24" customHeight="1">
      <c r="A53" s="57" t="s">
        <v>72</v>
      </c>
      <c r="B53" s="58" t="s">
        <v>73</v>
      </c>
      <c r="C53" s="93">
        <v>777.5</v>
      </c>
      <c r="D53" s="96">
        <v>170.1</v>
      </c>
      <c r="E53" s="56"/>
      <c r="F53" s="93">
        <v>542.2</v>
      </c>
      <c r="G53" s="96">
        <v>98.6</v>
      </c>
      <c r="H53" s="56">
        <f t="shared" si="6"/>
        <v>18.185171523423087</v>
      </c>
      <c r="I53" s="56">
        <f t="shared" si="8"/>
        <v>57.96590241034686</v>
      </c>
    </row>
    <row r="54" spans="1:9" s="27" customFormat="1" ht="20.25" customHeight="1">
      <c r="A54" s="49" t="s">
        <v>21</v>
      </c>
      <c r="B54" s="55" t="s">
        <v>74</v>
      </c>
      <c r="C54" s="63">
        <f>SUM(C55:C58)</f>
        <v>53277.299999999996</v>
      </c>
      <c r="D54" s="63">
        <f>SUM(D55:D58)</f>
        <v>11034.2</v>
      </c>
      <c r="E54" s="63">
        <f>SUM(D54/C54*100)</f>
        <v>20.710884372894274</v>
      </c>
      <c r="F54" s="63">
        <f>SUM(F55:F58)</f>
        <v>74526.29999999999</v>
      </c>
      <c r="G54" s="63">
        <f>SUM(G55:G58)</f>
        <v>15956.8</v>
      </c>
      <c r="H54" s="63">
        <f t="shared" si="6"/>
        <v>21.4109649881988</v>
      </c>
      <c r="I54" s="63">
        <f t="shared" si="8"/>
        <v>144.61220568777074</v>
      </c>
    </row>
    <row r="55" spans="1:9" s="27" customFormat="1" ht="20.25" customHeight="1">
      <c r="A55" s="14" t="s">
        <v>80</v>
      </c>
      <c r="B55" s="53" t="s">
        <v>81</v>
      </c>
      <c r="C55" s="93">
        <v>0</v>
      </c>
      <c r="D55" s="95">
        <v>0</v>
      </c>
      <c r="E55" s="56" t="e">
        <f aca="true" t="shared" si="9" ref="E55:E62">SUM(D55/C55*100)</f>
        <v>#DIV/0!</v>
      </c>
      <c r="F55" s="93">
        <v>30</v>
      </c>
      <c r="G55" s="96"/>
      <c r="H55" s="56"/>
      <c r="I55" s="56"/>
    </row>
    <row r="56" spans="1:9" s="27" customFormat="1" ht="20.25" customHeight="1">
      <c r="A56" s="14" t="s">
        <v>77</v>
      </c>
      <c r="B56" s="53" t="s">
        <v>248</v>
      </c>
      <c r="C56" s="93"/>
      <c r="D56" s="125"/>
      <c r="E56" s="56"/>
      <c r="F56" s="93">
        <v>80</v>
      </c>
      <c r="G56" s="96"/>
      <c r="H56" s="56"/>
      <c r="I56" s="56"/>
    </row>
    <row r="57" spans="1:9" s="27" customFormat="1" ht="41.25" customHeight="1">
      <c r="A57" s="14" t="s">
        <v>76</v>
      </c>
      <c r="B57" s="53" t="s">
        <v>82</v>
      </c>
      <c r="C57" s="93">
        <v>50813.1</v>
      </c>
      <c r="D57" s="94">
        <v>10482.6</v>
      </c>
      <c r="E57" s="56">
        <f t="shared" si="9"/>
        <v>20.629719501467143</v>
      </c>
      <c r="F57" s="93">
        <v>70675.9</v>
      </c>
      <c r="G57" s="94">
        <v>15744.8</v>
      </c>
      <c r="H57" s="56">
        <f aca="true" t="shared" si="10" ref="H57:H74">SUM(G57/F57*100)</f>
        <v>22.277466576301116</v>
      </c>
      <c r="I57" s="56">
        <f aca="true" t="shared" si="11" ref="I57:I62">G57/D57%</f>
        <v>150.19937801690418</v>
      </c>
    </row>
    <row r="58" spans="1:9" s="27" customFormat="1" ht="38.25" customHeight="1">
      <c r="A58" s="14" t="s">
        <v>78</v>
      </c>
      <c r="B58" s="53" t="s">
        <v>83</v>
      </c>
      <c r="C58" s="93">
        <v>2464.2</v>
      </c>
      <c r="D58" s="96">
        <v>551.6</v>
      </c>
      <c r="E58" s="56">
        <f t="shared" si="9"/>
        <v>22.384546708871035</v>
      </c>
      <c r="F58" s="93">
        <v>3740.4</v>
      </c>
      <c r="G58" s="96">
        <v>212</v>
      </c>
      <c r="H58" s="56">
        <f t="shared" si="10"/>
        <v>5.667843011442626</v>
      </c>
      <c r="I58" s="56">
        <f t="shared" si="11"/>
        <v>38.43364757070341</v>
      </c>
    </row>
    <row r="59" spans="1:9" s="27" customFormat="1" ht="26.25" customHeight="1">
      <c r="A59" s="49" t="s">
        <v>22</v>
      </c>
      <c r="B59" s="55" t="s">
        <v>85</v>
      </c>
      <c r="C59" s="63">
        <f>SUM(C60:C62)</f>
        <v>90301.5</v>
      </c>
      <c r="D59" s="63">
        <f>SUM(D60:D62)</f>
        <v>21846.600000000002</v>
      </c>
      <c r="E59" s="63">
        <f t="shared" si="9"/>
        <v>24.192953605421838</v>
      </c>
      <c r="F59" s="63">
        <f>SUM(F60:F63)</f>
        <v>96604.1</v>
      </c>
      <c r="G59" s="63">
        <f>SUM(G60:G63)</f>
        <v>25972.6</v>
      </c>
      <c r="H59" s="63">
        <f t="shared" si="10"/>
        <v>26.885608374799823</v>
      </c>
      <c r="I59" s="63">
        <f t="shared" si="11"/>
        <v>118.8862340135307</v>
      </c>
    </row>
    <row r="60" spans="1:9" s="27" customFormat="1" ht="18.75">
      <c r="A60" s="57" t="s">
        <v>84</v>
      </c>
      <c r="B60" s="58" t="s">
        <v>86</v>
      </c>
      <c r="C60" s="93">
        <v>280</v>
      </c>
      <c r="D60" s="94">
        <v>42.7</v>
      </c>
      <c r="E60" s="56">
        <f t="shared" si="9"/>
        <v>15.25</v>
      </c>
      <c r="F60" s="93">
        <v>153</v>
      </c>
      <c r="G60" s="94">
        <v>60</v>
      </c>
      <c r="H60" s="56">
        <f t="shared" si="10"/>
        <v>39.21568627450981</v>
      </c>
      <c r="I60" s="56">
        <f t="shared" si="11"/>
        <v>140.51522248243558</v>
      </c>
    </row>
    <row r="61" spans="1:9" s="27" customFormat="1" ht="18.75">
      <c r="A61" s="57" t="s">
        <v>87</v>
      </c>
      <c r="B61" s="58" t="s">
        <v>88</v>
      </c>
      <c r="C61" s="93">
        <v>9393.6</v>
      </c>
      <c r="D61" s="94">
        <v>531.7</v>
      </c>
      <c r="E61" s="56">
        <f t="shared" si="9"/>
        <v>5.660236756940897</v>
      </c>
      <c r="F61" s="93">
        <v>6966.2</v>
      </c>
      <c r="G61" s="94">
        <v>848.3</v>
      </c>
      <c r="H61" s="56">
        <f t="shared" si="10"/>
        <v>12.17737073296776</v>
      </c>
      <c r="I61" s="56">
        <f t="shared" si="11"/>
        <v>159.5448561218732</v>
      </c>
    </row>
    <row r="62" spans="1:9" s="27" customFormat="1" ht="18.75">
      <c r="A62" s="57" t="s">
        <v>89</v>
      </c>
      <c r="B62" s="58" t="s">
        <v>90</v>
      </c>
      <c r="C62" s="93">
        <v>80627.9</v>
      </c>
      <c r="D62" s="94">
        <v>21272.2</v>
      </c>
      <c r="E62" s="56">
        <f t="shared" si="9"/>
        <v>26.383175054788733</v>
      </c>
      <c r="F62" s="93">
        <v>89479.6</v>
      </c>
      <c r="G62" s="94">
        <v>25064.3</v>
      </c>
      <c r="H62" s="56">
        <f t="shared" si="10"/>
        <v>28.01118914255316</v>
      </c>
      <c r="I62" s="56">
        <f t="shared" si="11"/>
        <v>117.82655296584274</v>
      </c>
    </row>
    <row r="63" spans="1:9" s="27" customFormat="1" ht="37.5">
      <c r="A63" s="57" t="s">
        <v>91</v>
      </c>
      <c r="B63" s="58" t="s">
        <v>92</v>
      </c>
      <c r="C63" s="93"/>
      <c r="D63" s="94"/>
      <c r="E63" s="56"/>
      <c r="F63" s="93">
        <v>5.3</v>
      </c>
      <c r="G63" s="94"/>
      <c r="H63" s="56">
        <f t="shared" si="10"/>
        <v>0</v>
      </c>
      <c r="I63" s="56"/>
    </row>
    <row r="64" spans="1:9" s="27" customFormat="1" ht="18.75" customHeight="1">
      <c r="A64" s="49" t="s">
        <v>23</v>
      </c>
      <c r="B64" s="55" t="s">
        <v>94</v>
      </c>
      <c r="C64" s="63">
        <f>SUM(C65:C65)</f>
        <v>1001</v>
      </c>
      <c r="D64" s="63">
        <f>SUM(D65:D65)</f>
        <v>601</v>
      </c>
      <c r="E64" s="63">
        <f aca="true" t="shared" si="12" ref="E64:E75">SUM(D64/C64*100)</f>
        <v>60.039960039960036</v>
      </c>
      <c r="F64" s="63">
        <f>SUM(F65:F65)</f>
        <v>1020</v>
      </c>
      <c r="G64" s="63">
        <f>SUM(G65:G65)</f>
        <v>635</v>
      </c>
      <c r="H64" s="63">
        <f t="shared" si="10"/>
        <v>62.254901960784316</v>
      </c>
      <c r="I64" s="63">
        <f aca="true" t="shared" si="13" ref="I64:I74">G64/D64%</f>
        <v>105.65723793677205</v>
      </c>
    </row>
    <row r="65" spans="1:9" s="27" customFormat="1" ht="18.75" customHeight="1">
      <c r="A65" s="57" t="s">
        <v>98</v>
      </c>
      <c r="B65" s="58" t="s">
        <v>99</v>
      </c>
      <c r="C65" s="93">
        <v>1001</v>
      </c>
      <c r="D65" s="96">
        <v>601</v>
      </c>
      <c r="E65" s="56">
        <f t="shared" si="12"/>
        <v>60.039960039960036</v>
      </c>
      <c r="F65" s="93">
        <v>1020</v>
      </c>
      <c r="G65" s="96">
        <v>635</v>
      </c>
      <c r="H65" s="56">
        <f t="shared" si="10"/>
        <v>62.254901960784316</v>
      </c>
      <c r="I65" s="56">
        <f t="shared" si="13"/>
        <v>105.65723793677205</v>
      </c>
    </row>
    <row r="66" spans="1:9" s="27" customFormat="1" ht="18.75">
      <c r="A66" s="49" t="s">
        <v>24</v>
      </c>
      <c r="B66" s="55" t="s">
        <v>102</v>
      </c>
      <c r="C66" s="63">
        <f>SUM(C67:C68)</f>
        <v>33261</v>
      </c>
      <c r="D66" s="63">
        <f>SUM(D67:D68)</f>
        <v>14158.6</v>
      </c>
      <c r="E66" s="63">
        <f t="shared" si="12"/>
        <v>42.56817293526954</v>
      </c>
      <c r="F66" s="63">
        <f>SUM(F67:F68)</f>
        <v>28645</v>
      </c>
      <c r="G66" s="63">
        <f>SUM(G67:G68)</f>
        <v>15591.9</v>
      </c>
      <c r="H66" s="63">
        <f t="shared" si="10"/>
        <v>54.43148891604119</v>
      </c>
      <c r="I66" s="63">
        <f t="shared" si="13"/>
        <v>110.12317602022797</v>
      </c>
    </row>
    <row r="67" spans="1:9" s="27" customFormat="1" ht="18.75">
      <c r="A67" s="14" t="s">
        <v>103</v>
      </c>
      <c r="B67" s="53" t="s">
        <v>104</v>
      </c>
      <c r="C67" s="93">
        <v>32722.7</v>
      </c>
      <c r="D67" s="94">
        <v>14077.2</v>
      </c>
      <c r="E67" s="56">
        <f t="shared" si="12"/>
        <v>43.019677471602286</v>
      </c>
      <c r="F67" s="93">
        <v>27837.5</v>
      </c>
      <c r="G67" s="94">
        <v>15163.1</v>
      </c>
      <c r="H67" s="56">
        <f t="shared" si="10"/>
        <v>54.47004939380332</v>
      </c>
      <c r="I67" s="56">
        <f t="shared" si="13"/>
        <v>107.71389196715255</v>
      </c>
    </row>
    <row r="68" spans="1:9" s="27" customFormat="1" ht="18.75">
      <c r="A68" s="14" t="s">
        <v>239</v>
      </c>
      <c r="B68" s="53" t="s">
        <v>106</v>
      </c>
      <c r="C68" s="93">
        <v>538.3</v>
      </c>
      <c r="D68" s="94">
        <v>81.4</v>
      </c>
      <c r="E68" s="56"/>
      <c r="F68" s="93">
        <v>807.5</v>
      </c>
      <c r="G68" s="94">
        <v>428.8</v>
      </c>
      <c r="H68" s="56">
        <f t="shared" si="10"/>
        <v>53.10216718266254</v>
      </c>
      <c r="I68" s="56"/>
    </row>
    <row r="69" spans="1:9" s="27" customFormat="1" ht="18.75">
      <c r="A69" s="49" t="s">
        <v>25</v>
      </c>
      <c r="B69" s="55" t="s">
        <v>107</v>
      </c>
      <c r="C69" s="63">
        <f>SUM(C70:C71)</f>
        <v>873.5</v>
      </c>
      <c r="D69" s="63">
        <f>SUM(D70:D71)</f>
        <v>344.6</v>
      </c>
      <c r="E69" s="63">
        <f t="shared" si="12"/>
        <v>39.45048654836864</v>
      </c>
      <c r="F69" s="63">
        <f>SUM(F70:F71)</f>
        <v>747.7</v>
      </c>
      <c r="G69" s="63">
        <f>SUM(G70:G71)</f>
        <v>504.6</v>
      </c>
      <c r="H69" s="63">
        <f t="shared" si="10"/>
        <v>67.48696001069948</v>
      </c>
      <c r="I69" s="63">
        <f t="shared" si="13"/>
        <v>146.43064422518862</v>
      </c>
    </row>
    <row r="70" spans="1:9" s="27" customFormat="1" ht="18.75">
      <c r="A70" s="14" t="s">
        <v>108</v>
      </c>
      <c r="B70" s="53" t="s">
        <v>109</v>
      </c>
      <c r="C70" s="93">
        <v>634</v>
      </c>
      <c r="D70" s="96">
        <v>119.1</v>
      </c>
      <c r="E70" s="56">
        <f t="shared" si="12"/>
        <v>18.785488958990534</v>
      </c>
      <c r="F70" s="93">
        <v>337.7</v>
      </c>
      <c r="G70" s="96">
        <v>94.6</v>
      </c>
      <c r="H70" s="56">
        <f t="shared" si="10"/>
        <v>28.013029315960914</v>
      </c>
      <c r="I70" s="56">
        <f t="shared" si="13"/>
        <v>79.42905121746432</v>
      </c>
    </row>
    <row r="71" spans="1:9" s="27" customFormat="1" ht="18.75">
      <c r="A71" s="14" t="s">
        <v>110</v>
      </c>
      <c r="B71" s="53" t="s">
        <v>111</v>
      </c>
      <c r="C71" s="93">
        <v>239.5</v>
      </c>
      <c r="D71" s="96">
        <v>225.5</v>
      </c>
      <c r="E71" s="56">
        <f t="shared" si="12"/>
        <v>94.1544885177453</v>
      </c>
      <c r="F71" s="93">
        <v>410</v>
      </c>
      <c r="G71" s="96">
        <v>410</v>
      </c>
      <c r="H71" s="56">
        <f t="shared" si="10"/>
        <v>100</v>
      </c>
      <c r="I71" s="56">
        <f t="shared" si="13"/>
        <v>181.8181818181818</v>
      </c>
    </row>
    <row r="72" spans="1:9" s="27" customFormat="1" ht="18.75">
      <c r="A72" s="49" t="s">
        <v>26</v>
      </c>
      <c r="B72" s="55" t="s">
        <v>116</v>
      </c>
      <c r="C72" s="63">
        <f>SUM(C73:C74)</f>
        <v>1786.4</v>
      </c>
      <c r="D72" s="63">
        <f>SUM(D73:D74)</f>
        <v>531.6</v>
      </c>
      <c r="E72" s="63">
        <f t="shared" si="12"/>
        <v>29.758172861621134</v>
      </c>
      <c r="F72" s="63">
        <f>SUM(F73:F74)</f>
        <v>927</v>
      </c>
      <c r="G72" s="63">
        <f>SUM(G73:G74)</f>
        <v>383.1</v>
      </c>
      <c r="H72" s="63">
        <f t="shared" si="10"/>
        <v>41.32686084142395</v>
      </c>
      <c r="I72" s="63">
        <f t="shared" si="13"/>
        <v>72.06546275395034</v>
      </c>
    </row>
    <row r="73" spans="1:9" s="27" customFormat="1" ht="18.75">
      <c r="A73" s="14" t="s">
        <v>117</v>
      </c>
      <c r="B73" s="53" t="s">
        <v>118</v>
      </c>
      <c r="C73" s="93">
        <v>1041.4</v>
      </c>
      <c r="D73" s="96">
        <v>44.8</v>
      </c>
      <c r="E73" s="56">
        <f t="shared" si="12"/>
        <v>4.301901286729402</v>
      </c>
      <c r="F73" s="93">
        <v>227</v>
      </c>
      <c r="G73" s="96">
        <v>22</v>
      </c>
      <c r="H73" s="56">
        <f t="shared" si="10"/>
        <v>9.691629955947137</v>
      </c>
      <c r="I73" s="56">
        <f t="shared" si="13"/>
        <v>49.10714285714286</v>
      </c>
    </row>
    <row r="74" spans="1:9" s="27" customFormat="1" ht="18.75">
      <c r="A74" s="14" t="s">
        <v>119</v>
      </c>
      <c r="B74" s="53" t="s">
        <v>120</v>
      </c>
      <c r="C74" s="93">
        <v>745</v>
      </c>
      <c r="D74" s="96">
        <v>486.8</v>
      </c>
      <c r="E74" s="56">
        <f t="shared" si="12"/>
        <v>65.34228187919463</v>
      </c>
      <c r="F74" s="93">
        <v>700</v>
      </c>
      <c r="G74" s="96">
        <v>361.1</v>
      </c>
      <c r="H74" s="56">
        <f t="shared" si="10"/>
        <v>51.58571428571429</v>
      </c>
      <c r="I74" s="56">
        <f t="shared" si="13"/>
        <v>74.17830731306492</v>
      </c>
    </row>
    <row r="75" spans="1:9" s="27" customFormat="1" ht="18.75">
      <c r="A75" s="29" t="s">
        <v>29</v>
      </c>
      <c r="B75" s="29"/>
      <c r="C75" s="101">
        <f>SUM(C41+C51+C54+C59+C64+C66+C69+C72+C49)</f>
        <v>235678.69999999998</v>
      </c>
      <c r="D75" s="101">
        <f>SUM(D41+D51+D54+D59+D64+D66+D69+D72+D49)</f>
        <v>70219.70000000003</v>
      </c>
      <c r="E75" s="56">
        <f t="shared" si="12"/>
        <v>29.794673850458288</v>
      </c>
      <c r="F75" s="101">
        <f>SUM(F41+F51+F54+F59+F64+F66+F69+F72+F49)</f>
        <v>266833.2</v>
      </c>
      <c r="G75" s="101">
        <f>SUM(G41+G51+G54+G59+G64+G66+G69+G72+G49)</f>
        <v>83170.4</v>
      </c>
      <c r="H75" s="56">
        <f>SUM(G75/F75*100)</f>
        <v>31.169434688037317</v>
      </c>
      <c r="I75" s="56">
        <f>G75/D75%</f>
        <v>118.44311496631282</v>
      </c>
    </row>
    <row r="76" spans="1:9" s="27" customFormat="1" ht="37.5">
      <c r="A76" s="25" t="s">
        <v>30</v>
      </c>
      <c r="B76" s="25"/>
      <c r="C76" s="23">
        <f>SUM(C39-C75)</f>
        <v>-29054.99999999994</v>
      </c>
      <c r="D76" s="23">
        <f>SUM(D39-D75)</f>
        <v>-2971.700000000026</v>
      </c>
      <c r="E76" s="23"/>
      <c r="F76" s="23">
        <f>SUM(F39-F75)</f>
        <v>-39586.100000000035</v>
      </c>
      <c r="G76" s="23">
        <f>SUM(G39-G75)</f>
        <v>-9465.299999999988</v>
      </c>
      <c r="H76" s="23"/>
      <c r="I76" s="23"/>
    </row>
    <row r="77" spans="1:9" s="27" customFormat="1" ht="18.75" customHeight="1">
      <c r="A77" s="140" t="s">
        <v>31</v>
      </c>
      <c r="B77" s="140"/>
      <c r="C77" s="140"/>
      <c r="D77" s="140"/>
      <c r="E77" s="140"/>
      <c r="F77" s="140"/>
      <c r="G77" s="140"/>
      <c r="H77" s="140"/>
      <c r="I77" s="88"/>
    </row>
    <row r="78" spans="1:9" s="27" customFormat="1" ht="42.75" customHeight="1">
      <c r="A78" s="25" t="s">
        <v>32</v>
      </c>
      <c r="B78" s="104" t="s">
        <v>217</v>
      </c>
      <c r="C78" s="71">
        <v>0</v>
      </c>
      <c r="D78" s="71">
        <v>0</v>
      </c>
      <c r="E78" s="23"/>
      <c r="F78" s="71">
        <v>0</v>
      </c>
      <c r="G78" s="71">
        <v>0</v>
      </c>
      <c r="H78" s="23"/>
      <c r="I78" s="23"/>
    </row>
    <row r="79" spans="1:9" s="27" customFormat="1" ht="39" customHeight="1">
      <c r="A79" s="25" t="s">
        <v>33</v>
      </c>
      <c r="B79" s="104" t="s">
        <v>218</v>
      </c>
      <c r="C79" s="71">
        <v>0</v>
      </c>
      <c r="D79" s="71">
        <v>0</v>
      </c>
      <c r="E79" s="23"/>
      <c r="F79" s="71">
        <v>0</v>
      </c>
      <c r="G79" s="71">
        <v>0</v>
      </c>
      <c r="H79" s="23"/>
      <c r="I79" s="23"/>
    </row>
    <row r="80" spans="1:9" s="27" customFormat="1" ht="42" customHeight="1">
      <c r="A80" s="25" t="s">
        <v>34</v>
      </c>
      <c r="B80" s="104" t="s">
        <v>219</v>
      </c>
      <c r="C80" s="71">
        <v>0</v>
      </c>
      <c r="D80" s="71">
        <v>0</v>
      </c>
      <c r="E80" s="23"/>
      <c r="F80" s="71">
        <v>0</v>
      </c>
      <c r="G80" s="71">
        <v>0</v>
      </c>
      <c r="H80" s="23"/>
      <c r="I80" s="23"/>
    </row>
    <row r="81" spans="1:9" s="27" customFormat="1" ht="42" customHeight="1">
      <c r="A81" s="25" t="s">
        <v>35</v>
      </c>
      <c r="B81" s="104" t="s">
        <v>220</v>
      </c>
      <c r="C81" s="23">
        <v>29055</v>
      </c>
      <c r="D81" s="23">
        <v>2971.7</v>
      </c>
      <c r="E81" s="23"/>
      <c r="F81" s="23">
        <v>39586.1</v>
      </c>
      <c r="G81" s="23">
        <v>9465.3</v>
      </c>
      <c r="H81" s="23"/>
      <c r="I81" s="23"/>
    </row>
    <row r="82" spans="1:9" s="27" customFormat="1" ht="18.75" customHeight="1">
      <c r="A82" s="29" t="s">
        <v>36</v>
      </c>
      <c r="B82" s="29"/>
      <c r="C82" s="32">
        <f>SUM(C78:C81)</f>
        <v>29055</v>
      </c>
      <c r="D82" s="32">
        <f>SUM(D78:D81)</f>
        <v>2971.7</v>
      </c>
      <c r="E82" s="32"/>
      <c r="F82" s="32">
        <f>SUM(F78:F81)</f>
        <v>39586.1</v>
      </c>
      <c r="G82" s="32">
        <f>SUM(G78:G81)</f>
        <v>9465.3</v>
      </c>
      <c r="H82" s="23"/>
      <c r="I82" s="23"/>
    </row>
    <row r="83" spans="1:9" s="27" customFormat="1" ht="18" customHeight="1">
      <c r="A83" s="33"/>
      <c r="B83" s="33"/>
      <c r="C83" s="33"/>
      <c r="D83" s="44"/>
      <c r="E83" s="44"/>
      <c r="F83" s="34"/>
      <c r="G83" s="34"/>
      <c r="H83" s="24"/>
      <c r="I83" s="24"/>
    </row>
    <row r="84" spans="1:9" s="27" customFormat="1" ht="17.25" customHeight="1">
      <c r="A84" s="18"/>
      <c r="B84" s="18"/>
      <c r="C84" s="18"/>
      <c r="D84" s="44"/>
      <c r="E84" s="44"/>
      <c r="F84" s="18"/>
      <c r="G84" s="18"/>
      <c r="H84" s="19"/>
      <c r="I84" s="19"/>
    </row>
    <row r="85" spans="1:8" s="27" customFormat="1" ht="18.75">
      <c r="A85" s="18"/>
      <c r="B85" s="18"/>
      <c r="C85" s="18"/>
      <c r="D85" s="33"/>
      <c r="E85" s="33"/>
      <c r="F85" s="18"/>
      <c r="G85" s="129"/>
      <c r="H85" s="130"/>
    </row>
    <row r="86" spans="1:9" s="27" customFormat="1" ht="18.75">
      <c r="A86" s="33"/>
      <c r="B86" s="33"/>
      <c r="C86" s="33"/>
      <c r="D86" s="15"/>
      <c r="E86" s="15"/>
      <c r="F86" s="34"/>
      <c r="G86" s="34"/>
      <c r="H86" s="37"/>
      <c r="I86" s="37"/>
    </row>
    <row r="87" spans="1:9" s="27" customFormat="1" ht="18.75">
      <c r="A87" s="33"/>
      <c r="B87" s="33"/>
      <c r="C87" s="33"/>
      <c r="D87" s="18"/>
      <c r="E87" s="18"/>
      <c r="F87" s="26"/>
      <c r="G87" s="26"/>
      <c r="H87" s="36"/>
      <c r="I87" s="36"/>
    </row>
    <row r="88" spans="1:9" s="27" customFormat="1" ht="18.75">
      <c r="A88" s="26"/>
      <c r="B88" s="26"/>
      <c r="C88" s="26"/>
      <c r="D88" s="18"/>
      <c r="E88" s="18"/>
      <c r="F88" s="35"/>
      <c r="G88" s="35"/>
      <c r="H88" s="38"/>
      <c r="I88" s="38"/>
    </row>
    <row r="89" spans="4:9" s="27" customFormat="1" ht="18">
      <c r="D89" s="5"/>
      <c r="E89" s="5"/>
      <c r="F89" s="39"/>
      <c r="G89" s="39"/>
      <c r="H89" s="40"/>
      <c r="I89" s="40"/>
    </row>
    <row r="90" spans="4:5" s="27" customFormat="1" ht="18">
      <c r="D90" s="5"/>
      <c r="E90" s="5"/>
    </row>
    <row r="91" spans="4:5" s="27" customFormat="1" ht="12.75">
      <c r="D91" s="3"/>
      <c r="E91" s="3"/>
    </row>
    <row r="92" spans="4:9" s="27" customFormat="1" ht="12.75">
      <c r="D92" s="3"/>
      <c r="E92" s="3"/>
      <c r="H92" s="41"/>
      <c r="I92" s="41"/>
    </row>
    <row r="93" spans="4:9" s="27" customFormat="1" ht="12.75">
      <c r="D93" s="3"/>
      <c r="E93" s="3"/>
      <c r="H93" s="41"/>
      <c r="I93" s="41"/>
    </row>
    <row r="94" spans="4:9" s="27" customFormat="1" ht="12.75">
      <c r="D94" s="3"/>
      <c r="E94" s="3"/>
      <c r="H94" s="41"/>
      <c r="I94" s="41"/>
    </row>
    <row r="95" spans="4:9" s="27" customFormat="1" ht="12.75">
      <c r="D95" s="3"/>
      <c r="E95" s="3"/>
      <c r="H95" s="41"/>
      <c r="I95" s="41"/>
    </row>
    <row r="96" spans="4:9" s="27" customFormat="1" ht="12.75">
      <c r="D96" s="3"/>
      <c r="E96" s="3"/>
      <c r="H96" s="41"/>
      <c r="I96" s="41"/>
    </row>
    <row r="97" spans="4:9" s="27" customFormat="1" ht="12.75">
      <c r="D97" s="3"/>
      <c r="E97" s="3"/>
      <c r="H97" s="41"/>
      <c r="I97" s="41"/>
    </row>
    <row r="98" spans="4:9" s="27" customFormat="1" ht="12.75">
      <c r="D98" s="3"/>
      <c r="E98" s="3"/>
      <c r="H98" s="41"/>
      <c r="I98" s="41"/>
    </row>
    <row r="99" spans="4:9" s="27" customFormat="1" ht="12.75">
      <c r="D99" s="3"/>
      <c r="E99" s="3"/>
      <c r="H99" s="41"/>
      <c r="I99" s="41"/>
    </row>
    <row r="100" spans="4:9" s="27" customFormat="1" ht="12.75">
      <c r="D100" s="3"/>
      <c r="E100" s="3"/>
      <c r="H100" s="41"/>
      <c r="I100" s="41"/>
    </row>
    <row r="101" spans="4:9" s="27" customFormat="1" ht="12.75">
      <c r="D101" s="3"/>
      <c r="E101" s="3"/>
      <c r="H101" s="41"/>
      <c r="I101" s="41"/>
    </row>
    <row r="102" spans="4:9" s="27" customFormat="1" ht="12.75">
      <c r="D102" s="3"/>
      <c r="E102" s="3"/>
      <c r="H102" s="41"/>
      <c r="I102" s="41"/>
    </row>
    <row r="103" spans="4:9" s="27" customFormat="1" ht="12.75">
      <c r="D103" s="3"/>
      <c r="E103" s="3"/>
      <c r="H103" s="41"/>
      <c r="I103" s="41"/>
    </row>
    <row r="104" spans="4:9" s="27" customFormat="1" ht="12.75">
      <c r="D104" s="3"/>
      <c r="E104" s="3"/>
      <c r="H104" s="41"/>
      <c r="I104" s="41"/>
    </row>
    <row r="105" spans="4:9" s="27" customFormat="1" ht="12.75">
      <c r="D105" s="3"/>
      <c r="E105" s="3"/>
      <c r="H105" s="41"/>
      <c r="I105" s="41"/>
    </row>
    <row r="106" spans="4:9" s="27" customFormat="1" ht="12.75">
      <c r="D106" s="3"/>
      <c r="E106" s="3"/>
      <c r="H106" s="41"/>
      <c r="I106" s="41"/>
    </row>
    <row r="107" spans="4:9" s="27" customFormat="1" ht="12.75">
      <c r="D107" s="3"/>
      <c r="E107" s="3"/>
      <c r="H107" s="41"/>
      <c r="I107" s="41"/>
    </row>
    <row r="108" spans="4:9" s="27" customFormat="1" ht="12.75">
      <c r="D108" s="3"/>
      <c r="E108" s="3"/>
      <c r="H108" s="41"/>
      <c r="I108" s="41"/>
    </row>
    <row r="109" spans="4:9" s="27" customFormat="1" ht="12.75">
      <c r="D109" s="3"/>
      <c r="E109" s="3"/>
      <c r="H109" s="41"/>
      <c r="I109" s="41"/>
    </row>
    <row r="110" spans="4:9" s="27" customFormat="1" ht="12.75">
      <c r="D110" s="3"/>
      <c r="E110" s="3"/>
      <c r="H110" s="41"/>
      <c r="I110" s="41"/>
    </row>
    <row r="111" spans="4:9" s="27" customFormat="1" ht="12.75">
      <c r="D111" s="3"/>
      <c r="E111" s="3"/>
      <c r="H111" s="41"/>
      <c r="I111" s="41"/>
    </row>
    <row r="112" spans="4:9" s="27" customFormat="1" ht="12.75">
      <c r="D112" s="3"/>
      <c r="E112" s="3"/>
      <c r="H112" s="41"/>
      <c r="I112" s="41"/>
    </row>
    <row r="113" spans="4:9" s="27" customFormat="1" ht="12.75">
      <c r="D113" s="3"/>
      <c r="E113" s="3"/>
      <c r="H113" s="41"/>
      <c r="I113" s="41"/>
    </row>
    <row r="114" spans="4:9" s="27" customFormat="1" ht="12.75">
      <c r="D114" s="3"/>
      <c r="E114" s="3"/>
      <c r="H114" s="41"/>
      <c r="I114" s="41"/>
    </row>
    <row r="115" spans="4:9" s="27" customFormat="1" ht="12.75">
      <c r="D115" s="3"/>
      <c r="E115" s="3"/>
      <c r="H115" s="41"/>
      <c r="I115" s="41"/>
    </row>
    <row r="116" spans="4:9" s="27" customFormat="1" ht="12.75">
      <c r="D116" s="3"/>
      <c r="E116" s="3"/>
      <c r="H116" s="41"/>
      <c r="I116" s="41"/>
    </row>
    <row r="117" spans="4:9" s="27" customFormat="1" ht="12.75">
      <c r="D117" s="3"/>
      <c r="E117" s="3"/>
      <c r="H117" s="41"/>
      <c r="I117" s="41"/>
    </row>
    <row r="118" spans="4:9" s="27" customFormat="1" ht="12.75">
      <c r="D118" s="3"/>
      <c r="E118" s="3"/>
      <c r="H118" s="41"/>
      <c r="I118" s="41"/>
    </row>
    <row r="119" spans="4:9" s="27" customFormat="1" ht="12.75">
      <c r="D119" s="3"/>
      <c r="E119" s="3"/>
      <c r="H119" s="41"/>
      <c r="I119" s="41"/>
    </row>
    <row r="120" spans="4:9" s="27" customFormat="1" ht="12.75">
      <c r="D120" s="3"/>
      <c r="E120" s="3"/>
      <c r="H120" s="41"/>
      <c r="I120" s="41"/>
    </row>
    <row r="121" spans="4:9" s="27" customFormat="1" ht="12.75">
      <c r="D121" s="3"/>
      <c r="E121" s="3"/>
      <c r="H121" s="41"/>
      <c r="I121" s="41"/>
    </row>
    <row r="122" spans="4:9" s="27" customFormat="1" ht="12.75">
      <c r="D122" s="3"/>
      <c r="E122" s="3"/>
      <c r="H122" s="41"/>
      <c r="I122" s="41"/>
    </row>
    <row r="123" spans="4:9" s="27" customFormat="1" ht="12.75">
      <c r="D123" s="3"/>
      <c r="E123" s="3"/>
      <c r="H123" s="41"/>
      <c r="I123" s="41"/>
    </row>
    <row r="124" spans="4:9" s="27" customFormat="1" ht="12.75">
      <c r="D124" s="3"/>
      <c r="E124" s="3"/>
      <c r="H124" s="41"/>
      <c r="I124" s="41"/>
    </row>
    <row r="125" spans="4:9" s="27" customFormat="1" ht="12.75">
      <c r="D125" s="3"/>
      <c r="E125" s="3"/>
      <c r="H125" s="41"/>
      <c r="I125" s="41"/>
    </row>
    <row r="126" spans="4:9" s="27" customFormat="1" ht="12.75">
      <c r="D126" s="3"/>
      <c r="E126" s="3"/>
      <c r="H126" s="41"/>
      <c r="I126" s="41"/>
    </row>
    <row r="127" spans="4:9" s="27" customFormat="1" ht="12.75">
      <c r="D127" s="3"/>
      <c r="E127" s="3"/>
      <c r="H127" s="41"/>
      <c r="I127" s="41"/>
    </row>
    <row r="128" spans="4:9" s="27" customFormat="1" ht="12.75">
      <c r="D128" s="3"/>
      <c r="E128" s="3"/>
      <c r="H128" s="41"/>
      <c r="I128" s="41"/>
    </row>
    <row r="129" spans="4:9" s="27" customFormat="1" ht="12.75">
      <c r="D129" s="3"/>
      <c r="E129" s="3"/>
      <c r="H129" s="41"/>
      <c r="I129" s="41"/>
    </row>
    <row r="130" spans="4:9" s="27" customFormat="1" ht="12.75">
      <c r="D130" s="3"/>
      <c r="E130" s="3"/>
      <c r="H130" s="41"/>
      <c r="I130" s="41"/>
    </row>
    <row r="131" spans="4:9" s="27" customFormat="1" ht="12.75">
      <c r="D131" s="3"/>
      <c r="E131" s="3"/>
      <c r="H131" s="41"/>
      <c r="I131" s="41"/>
    </row>
    <row r="132" spans="4:9" s="27" customFormat="1" ht="12.75">
      <c r="D132" s="3"/>
      <c r="E132" s="3"/>
      <c r="H132" s="41"/>
      <c r="I132" s="41"/>
    </row>
    <row r="133" spans="4:9" s="27" customFormat="1" ht="12.75">
      <c r="D133" s="3"/>
      <c r="E133" s="3"/>
      <c r="H133" s="41"/>
      <c r="I133" s="41"/>
    </row>
    <row r="134" spans="4:9" s="27" customFormat="1" ht="12.75">
      <c r="D134" s="3"/>
      <c r="E134" s="3"/>
      <c r="H134" s="41"/>
      <c r="I134" s="41"/>
    </row>
    <row r="135" spans="4:9" s="27" customFormat="1" ht="12.75">
      <c r="D135" s="3"/>
      <c r="E135" s="3"/>
      <c r="H135" s="41"/>
      <c r="I135" s="41"/>
    </row>
    <row r="136" spans="4:9" s="27" customFormat="1" ht="12.75">
      <c r="D136" s="3"/>
      <c r="E136" s="3"/>
      <c r="H136" s="41"/>
      <c r="I136" s="41"/>
    </row>
    <row r="137" spans="4:9" s="27" customFormat="1" ht="12.75">
      <c r="D137" s="3"/>
      <c r="E137" s="3"/>
      <c r="H137" s="41"/>
      <c r="I137" s="41"/>
    </row>
    <row r="138" spans="4:9" s="27" customFormat="1" ht="12.75">
      <c r="D138" s="3"/>
      <c r="E138" s="3"/>
      <c r="H138" s="41"/>
      <c r="I138" s="41"/>
    </row>
    <row r="139" spans="4:9" s="27" customFormat="1" ht="12.75">
      <c r="D139" s="3"/>
      <c r="E139" s="3"/>
      <c r="H139" s="41"/>
      <c r="I139" s="41"/>
    </row>
    <row r="140" spans="4:9" s="27" customFormat="1" ht="12.75">
      <c r="D140" s="3"/>
      <c r="E140" s="3"/>
      <c r="H140" s="41"/>
      <c r="I140" s="41"/>
    </row>
    <row r="141" spans="4:9" s="27" customFormat="1" ht="12.75">
      <c r="D141" s="3"/>
      <c r="E141" s="3"/>
      <c r="H141" s="41"/>
      <c r="I141" s="41"/>
    </row>
    <row r="142" spans="4:9" s="27" customFormat="1" ht="12.75">
      <c r="D142" s="3"/>
      <c r="E142" s="3"/>
      <c r="H142" s="41"/>
      <c r="I142" s="41"/>
    </row>
    <row r="143" spans="4:9" s="27" customFormat="1" ht="12.75">
      <c r="D143" s="3"/>
      <c r="E143" s="3"/>
      <c r="H143" s="41"/>
      <c r="I143" s="41"/>
    </row>
    <row r="144" spans="4:9" s="27" customFormat="1" ht="12.75">
      <c r="D144" s="3"/>
      <c r="E144" s="3"/>
      <c r="H144" s="41"/>
      <c r="I144" s="41"/>
    </row>
    <row r="145" spans="4:9" s="27" customFormat="1" ht="12.75">
      <c r="D145" s="3"/>
      <c r="E145" s="3"/>
      <c r="H145" s="41"/>
      <c r="I145" s="41"/>
    </row>
    <row r="146" spans="4:9" s="27" customFormat="1" ht="12.75">
      <c r="D146" s="3"/>
      <c r="E146" s="3"/>
      <c r="H146" s="41"/>
      <c r="I146" s="41"/>
    </row>
    <row r="147" spans="4:9" s="27" customFormat="1" ht="12.75">
      <c r="D147" s="3"/>
      <c r="E147" s="3"/>
      <c r="H147" s="41"/>
      <c r="I147" s="41"/>
    </row>
    <row r="148" spans="8:9" ht="12.75">
      <c r="H148" s="4"/>
      <c r="I148" s="4"/>
    </row>
    <row r="149" spans="8:9" ht="12.75">
      <c r="H149" s="4"/>
      <c r="I149" s="4"/>
    </row>
    <row r="150" spans="8:9" ht="12.75">
      <c r="H150" s="4"/>
      <c r="I150" s="4"/>
    </row>
    <row r="151" spans="8:9" ht="12.75">
      <c r="H151" s="4"/>
      <c r="I151" s="4"/>
    </row>
    <row r="152" spans="8:9" ht="12.75">
      <c r="H152" s="4"/>
      <c r="I152" s="4"/>
    </row>
    <row r="153" spans="8:9" ht="12.75">
      <c r="H153" s="4"/>
      <c r="I153" s="4"/>
    </row>
    <row r="154" spans="8:9" ht="12.75">
      <c r="H154" s="4"/>
      <c r="I154" s="4"/>
    </row>
    <row r="155" spans="8:9" ht="12.75">
      <c r="H155" s="4"/>
      <c r="I155" s="4"/>
    </row>
    <row r="156" spans="8:9" ht="12.75">
      <c r="H156" s="4"/>
      <c r="I156" s="4"/>
    </row>
    <row r="157" spans="8:9" ht="12.75">
      <c r="H157" s="4"/>
      <c r="I157" s="4"/>
    </row>
    <row r="158" spans="8:9" ht="12.75">
      <c r="H158" s="4"/>
      <c r="I158" s="4"/>
    </row>
    <row r="159" spans="8:9" ht="12.75">
      <c r="H159" s="4"/>
      <c r="I159" s="4"/>
    </row>
    <row r="160" spans="8:9" ht="12.75">
      <c r="H160" s="4"/>
      <c r="I160" s="4"/>
    </row>
    <row r="161" spans="8:9" ht="12.75">
      <c r="H161" s="4"/>
      <c r="I161" s="4"/>
    </row>
    <row r="162" spans="8:9" ht="12.75">
      <c r="H162" s="4"/>
      <c r="I162" s="4"/>
    </row>
    <row r="163" spans="8:9" ht="12.75">
      <c r="H163" s="4"/>
      <c r="I163" s="4"/>
    </row>
    <row r="164" spans="8:9" ht="12.75">
      <c r="H164" s="4"/>
      <c r="I164" s="4"/>
    </row>
    <row r="165" spans="8:9" ht="12.75">
      <c r="H165" s="4"/>
      <c r="I165" s="4"/>
    </row>
    <row r="166" spans="8:9" ht="12.75">
      <c r="H166" s="4"/>
      <c r="I166" s="4"/>
    </row>
    <row r="167" spans="8:9" ht="12.75">
      <c r="H167" s="4"/>
      <c r="I167" s="4"/>
    </row>
    <row r="168" spans="8:9" ht="12.75">
      <c r="H168" s="4"/>
      <c r="I168" s="4"/>
    </row>
    <row r="169" spans="8:9" ht="12.75">
      <c r="H169" s="4"/>
      <c r="I169" s="4"/>
    </row>
    <row r="170" spans="8:9" ht="12.75">
      <c r="H170" s="4"/>
      <c r="I170" s="4"/>
    </row>
    <row r="171" spans="8:9" ht="12.75">
      <c r="H171" s="4"/>
      <c r="I171" s="4"/>
    </row>
    <row r="172" spans="8:9" ht="12.75">
      <c r="H172" s="4"/>
      <c r="I172" s="4"/>
    </row>
    <row r="173" spans="8:9" ht="12.75">
      <c r="H173" s="4"/>
      <c r="I173" s="4"/>
    </row>
    <row r="174" spans="8:9" ht="12.75">
      <c r="H174" s="4"/>
      <c r="I174" s="4"/>
    </row>
    <row r="175" spans="8:9" ht="12.75">
      <c r="H175" s="4"/>
      <c r="I175" s="4"/>
    </row>
    <row r="176" spans="8:9" ht="12.75">
      <c r="H176" s="4"/>
      <c r="I176" s="4"/>
    </row>
    <row r="177" spans="8:9" ht="12.75">
      <c r="H177" s="4"/>
      <c r="I177" s="4"/>
    </row>
    <row r="178" spans="8:9" ht="12.75">
      <c r="H178" s="4"/>
      <c r="I178" s="4"/>
    </row>
    <row r="179" spans="8:9" ht="12.75">
      <c r="H179" s="4"/>
      <c r="I179" s="4"/>
    </row>
    <row r="180" spans="8:9" ht="12.75">
      <c r="H180" s="4"/>
      <c r="I180" s="4"/>
    </row>
    <row r="181" spans="8:9" ht="12.75">
      <c r="H181" s="4"/>
      <c r="I181" s="4"/>
    </row>
    <row r="182" spans="8:9" ht="12.75">
      <c r="H182" s="4"/>
      <c r="I182" s="4"/>
    </row>
    <row r="183" spans="8:9" ht="12.75">
      <c r="H183" s="4"/>
      <c r="I183" s="4"/>
    </row>
    <row r="184" spans="8:9" ht="12.75">
      <c r="H184" s="4"/>
      <c r="I184" s="4"/>
    </row>
    <row r="185" spans="8:9" ht="12.75">
      <c r="H185" s="4"/>
      <c r="I185" s="4"/>
    </row>
    <row r="186" spans="8:9" ht="12.75">
      <c r="H186" s="4"/>
      <c r="I186" s="4"/>
    </row>
    <row r="187" spans="8:9" ht="12.75">
      <c r="H187" s="4"/>
      <c r="I187" s="4"/>
    </row>
    <row r="188" spans="8:9" ht="12.75">
      <c r="H188" s="4"/>
      <c r="I188" s="4"/>
    </row>
    <row r="189" spans="8:9" ht="12.75">
      <c r="H189" s="4"/>
      <c r="I189" s="4"/>
    </row>
    <row r="190" spans="8:9" ht="12.75">
      <c r="H190" s="4"/>
      <c r="I190" s="4"/>
    </row>
    <row r="191" spans="8:9" ht="12.75">
      <c r="H191" s="4"/>
      <c r="I191" s="4"/>
    </row>
    <row r="192" spans="8:9" ht="12.75">
      <c r="H192" s="4"/>
      <c r="I192" s="4"/>
    </row>
    <row r="193" spans="8:9" ht="12.75">
      <c r="H193" s="4"/>
      <c r="I193" s="4"/>
    </row>
    <row r="194" spans="8:9" ht="12.75">
      <c r="H194" s="4"/>
      <c r="I194" s="4"/>
    </row>
    <row r="195" spans="8:9" ht="12.75">
      <c r="H195" s="4"/>
      <c r="I195" s="4"/>
    </row>
    <row r="196" spans="8:9" ht="12.75">
      <c r="H196" s="4"/>
      <c r="I196" s="4"/>
    </row>
    <row r="197" spans="8:9" ht="12.75">
      <c r="H197" s="4"/>
      <c r="I197" s="4"/>
    </row>
    <row r="198" spans="8:9" ht="12.75">
      <c r="H198" s="4"/>
      <c r="I198" s="4"/>
    </row>
    <row r="199" spans="8:9" ht="12.75">
      <c r="H199" s="4"/>
      <c r="I199" s="4"/>
    </row>
    <row r="200" spans="8:9" ht="12.75">
      <c r="H200" s="4"/>
      <c r="I200" s="4"/>
    </row>
    <row r="201" spans="8:9" ht="12.75">
      <c r="H201" s="4"/>
      <c r="I201" s="4"/>
    </row>
    <row r="202" spans="8:9" ht="12.75">
      <c r="H202" s="4"/>
      <c r="I202" s="4"/>
    </row>
    <row r="203" spans="8:9" ht="12.75">
      <c r="H203" s="4"/>
      <c r="I203" s="4"/>
    </row>
    <row r="204" spans="8:9" ht="12.75">
      <c r="H204" s="4"/>
      <c r="I204" s="4"/>
    </row>
    <row r="205" spans="8:9" ht="12.75">
      <c r="H205" s="4"/>
      <c r="I205" s="4"/>
    </row>
    <row r="206" spans="8:9" ht="12.75">
      <c r="H206" s="4"/>
      <c r="I206" s="4"/>
    </row>
    <row r="207" spans="8:9" ht="12.75">
      <c r="H207" s="4"/>
      <c r="I207" s="4"/>
    </row>
    <row r="208" spans="8:9" ht="12.75">
      <c r="H208" s="4"/>
      <c r="I208" s="4"/>
    </row>
    <row r="209" spans="8:9" ht="12.75">
      <c r="H209" s="4"/>
      <c r="I209" s="4"/>
    </row>
    <row r="210" spans="8:9" ht="12.75">
      <c r="H210" s="4"/>
      <c r="I210" s="4"/>
    </row>
    <row r="211" spans="8:9" ht="12.75">
      <c r="H211" s="4"/>
      <c r="I211" s="4"/>
    </row>
    <row r="212" spans="8:9" ht="12.75">
      <c r="H212" s="4"/>
      <c r="I212" s="4"/>
    </row>
    <row r="213" spans="8:9" ht="12.75">
      <c r="H213" s="4"/>
      <c r="I213" s="4"/>
    </row>
    <row r="214" spans="8:9" ht="12.75">
      <c r="H214" s="4"/>
      <c r="I214" s="4"/>
    </row>
    <row r="215" spans="8:9" ht="12.75">
      <c r="H215" s="4"/>
      <c r="I215" s="4"/>
    </row>
    <row r="216" spans="8:9" ht="12.75">
      <c r="H216" s="4"/>
      <c r="I216" s="4"/>
    </row>
    <row r="217" spans="8:9" ht="12.75">
      <c r="H217" s="4"/>
      <c r="I217" s="4"/>
    </row>
    <row r="218" spans="8:9" ht="12.75">
      <c r="H218" s="4"/>
      <c r="I218" s="4"/>
    </row>
    <row r="219" spans="8:9" ht="12.75">
      <c r="H219" s="4"/>
      <c r="I219" s="4"/>
    </row>
    <row r="220" spans="8:9" ht="12.75">
      <c r="H220" s="4"/>
      <c r="I220" s="4"/>
    </row>
    <row r="221" spans="8:9" ht="12.75">
      <c r="H221" s="4"/>
      <c r="I221" s="4"/>
    </row>
    <row r="222" spans="8:9" ht="12.75">
      <c r="H222" s="4"/>
      <c r="I222" s="4"/>
    </row>
    <row r="223" spans="8:9" ht="12.75">
      <c r="H223" s="4"/>
      <c r="I223" s="4"/>
    </row>
    <row r="224" spans="8:9" ht="12.75">
      <c r="H224" s="4"/>
      <c r="I224" s="4"/>
    </row>
    <row r="225" spans="8:9" ht="12.75">
      <c r="H225" s="4"/>
      <c r="I225" s="4"/>
    </row>
    <row r="226" spans="8:9" ht="12.75">
      <c r="H226" s="4"/>
      <c r="I226" s="4"/>
    </row>
    <row r="227" spans="8:9" ht="12.75">
      <c r="H227" s="4"/>
      <c r="I227" s="4"/>
    </row>
    <row r="228" spans="8:9" ht="12.75">
      <c r="H228" s="4"/>
      <c r="I228" s="4"/>
    </row>
    <row r="229" spans="8:9" ht="12.75">
      <c r="H229" s="4"/>
      <c r="I229" s="4"/>
    </row>
    <row r="230" spans="8:9" ht="12.75">
      <c r="H230" s="4"/>
      <c r="I230" s="4"/>
    </row>
    <row r="231" spans="8:9" ht="12.75">
      <c r="H231" s="4"/>
      <c r="I231" s="4"/>
    </row>
    <row r="232" spans="8:9" ht="12.75">
      <c r="H232" s="4"/>
      <c r="I232" s="4"/>
    </row>
    <row r="233" spans="8:9" ht="12.75">
      <c r="H233" s="4"/>
      <c r="I233" s="4"/>
    </row>
    <row r="234" spans="8:9" ht="12.75">
      <c r="H234" s="4"/>
      <c r="I234" s="4"/>
    </row>
    <row r="235" spans="8:9" ht="12.75">
      <c r="H235" s="4"/>
      <c r="I235" s="4"/>
    </row>
    <row r="236" spans="8:9" ht="12.75">
      <c r="H236" s="4"/>
      <c r="I236" s="4"/>
    </row>
    <row r="237" spans="8:9" ht="12.75">
      <c r="H237" s="4"/>
      <c r="I237" s="4"/>
    </row>
    <row r="238" spans="8:9" ht="12.75">
      <c r="H238" s="4"/>
      <c r="I238" s="4"/>
    </row>
    <row r="239" spans="8:9" ht="12.75">
      <c r="H239" s="4"/>
      <c r="I239" s="4"/>
    </row>
    <row r="240" spans="8:9" ht="12.75">
      <c r="H240" s="4"/>
      <c r="I240" s="4"/>
    </row>
    <row r="241" spans="8:9" ht="12.75">
      <c r="H241" s="4"/>
      <c r="I241" s="4"/>
    </row>
    <row r="242" spans="8:9" ht="12.75">
      <c r="H242" s="4"/>
      <c r="I242" s="4"/>
    </row>
    <row r="243" spans="8:9" ht="12.75">
      <c r="H243" s="4"/>
      <c r="I243" s="4"/>
    </row>
    <row r="244" spans="8:9" ht="12.75">
      <c r="H244" s="4"/>
      <c r="I244" s="4"/>
    </row>
    <row r="245" spans="8:9" ht="12.75">
      <c r="H245" s="4"/>
      <c r="I245" s="4"/>
    </row>
    <row r="246" spans="8:9" ht="12.75">
      <c r="H246" s="4"/>
      <c r="I246" s="4"/>
    </row>
    <row r="247" spans="8:9" ht="12.75">
      <c r="H247" s="4"/>
      <c r="I247" s="4"/>
    </row>
    <row r="248" spans="8:9" ht="12.75">
      <c r="H248" s="4"/>
      <c r="I248" s="4"/>
    </row>
    <row r="249" spans="8:9" ht="12.75">
      <c r="H249" s="4"/>
      <c r="I249" s="4"/>
    </row>
    <row r="250" spans="8:9" ht="12.75">
      <c r="H250" s="4"/>
      <c r="I250" s="4"/>
    </row>
    <row r="251" spans="8:9" ht="12.75">
      <c r="H251" s="4"/>
      <c r="I251" s="4"/>
    </row>
    <row r="252" spans="8:9" ht="12.75">
      <c r="H252" s="4"/>
      <c r="I252" s="4"/>
    </row>
    <row r="253" spans="8:9" ht="12.75">
      <c r="H253" s="4"/>
      <c r="I253" s="4"/>
    </row>
  </sheetData>
  <sheetProtection/>
  <mergeCells count="10">
    <mergeCell ref="A1:I1"/>
    <mergeCell ref="A77:H77"/>
    <mergeCell ref="G85:H85"/>
    <mergeCell ref="A3:A4"/>
    <mergeCell ref="B3:B4"/>
    <mergeCell ref="A40:I40"/>
    <mergeCell ref="C3:E3"/>
    <mergeCell ref="F3:H3"/>
    <mergeCell ref="I3:I4"/>
    <mergeCell ref="A5:I5"/>
  </mergeCells>
  <printOptions/>
  <pageMargins left="0.1968503937007874" right="0.2755905511811024" top="0.4724409448818898" bottom="0.5118110236220472" header="0.5118110236220472" footer="0.5118110236220472"/>
  <pageSetup fitToHeight="2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MilivanovaDV</dc:creator>
  <cp:keywords/>
  <dc:description/>
  <cp:lastModifiedBy>Batieva</cp:lastModifiedBy>
  <cp:lastPrinted>2018-07-09T06:48:02Z</cp:lastPrinted>
  <dcterms:created xsi:type="dcterms:W3CDTF">2007-08-15T11:05:38Z</dcterms:created>
  <dcterms:modified xsi:type="dcterms:W3CDTF">2018-07-27T11:32:32Z</dcterms:modified>
  <cp:category/>
  <cp:version/>
  <cp:contentType/>
  <cp:contentStatus/>
</cp:coreProperties>
</file>